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อภิชน\"/>
    </mc:Choice>
  </mc:AlternateContent>
  <xr:revisionPtr revIDLastSave="0" documentId="13_ncr:1_{27F2BD6A-91BE-42DE-B38D-C095A8B36241}" xr6:coauthVersionLast="47" xr6:coauthVersionMax="47" xr10:uidLastSave="{00000000-0000-0000-0000-000000000000}"/>
  <bookViews>
    <workbookView xWindow="-120" yWindow="-120" windowWidth="29040" windowHeight="15840" tabRatio="893" xr2:uid="{00000000-000D-0000-FFFF-FFFF00000000}"/>
  </bookViews>
  <sheets>
    <sheet name="อำเภอ" sheetId="5" r:id="rId1"/>
    <sheet name="มันสำปะหลัง" sheetId="9" state="hidden" r:id="rId2"/>
    <sheet name="ยูคาลิปตัส" sheetId="37" r:id="rId3"/>
    <sheet name="ยางพารา" sheetId="18" state="hidden" r:id="rId4"/>
    <sheet name="ปาล์มน้ำมัน" sheetId="7" r:id="rId5"/>
    <sheet name="ไผ่เลี้ยง" sheetId="11" r:id="rId6"/>
    <sheet name="มะนาว" sheetId="10" r:id="rId7"/>
    <sheet name="มะม่วงหิมพานต์" sheetId="8" r:id="rId8"/>
    <sheet name="มะม่วง" sheetId="6" r:id="rId9"/>
    <sheet name="ลำไย" sheetId="14" r:id="rId10"/>
    <sheet name="ชุมพู" sheetId="38" state="hidden" r:id="rId11"/>
    <sheet name="น้อยหน่า" sheetId="39" state="hidden" r:id="rId12"/>
    <sheet name="ทุเรียน" sheetId="15" r:id="rId13"/>
    <sheet name="ฝรั่ง" sheetId="16" r:id="rId14"/>
    <sheet name="กล้วยน้ำหว้า" sheetId="22" r:id="rId15"/>
    <sheet name="มะพร้าว" sheetId="33" r:id="rId16"/>
    <sheet name="มะละกอ" sheetId="26" r:id="rId17"/>
    <sheet name="สักทอง" sheetId="42" r:id="rId18"/>
    <sheet name="ตะกู" sheetId="35" state="hidden" r:id="rId19"/>
    <sheet name="พุทรา" sheetId="29" r:id="rId20"/>
    <sheet name="สวนผสม" sheetId="17" r:id="rId21"/>
    <sheet name="กล้วยหอมทอง" sheetId="46" r:id="rId22"/>
    <sheet name="สรุปไม้ผล" sheetId="27" state="hidden" r:id="rId23"/>
    <sheet name="สรุปไม้ผลอื่นๆ" sheetId="44" state="hidden" r:id="rId24"/>
    <sheet name="Sheet1" sheetId="45" state="hidden" r:id="rId25"/>
  </sheets>
  <definedNames>
    <definedName name="_Hlk190165166" localSheetId="0">อำเภอ!$A$66</definedName>
    <definedName name="_Hlk190165329" localSheetId="0">อำเภอ!$A$68</definedName>
  </definedNames>
  <calcPr calcId="181029"/>
</workbook>
</file>

<file path=xl/calcChain.xml><?xml version="1.0" encoding="utf-8"?>
<calcChain xmlns="http://schemas.openxmlformats.org/spreadsheetml/2006/main">
  <c r="H7" i="46" l="1"/>
  <c r="G7" i="46"/>
  <c r="F7" i="46"/>
  <c r="E7" i="46"/>
  <c r="D7" i="46"/>
  <c r="E10" i="44"/>
  <c r="C10" i="44"/>
  <c r="K16" i="27" l="1"/>
  <c r="G10" i="44" l="1"/>
  <c r="F10" i="44"/>
  <c r="D10" i="44"/>
  <c r="F22" i="27"/>
  <c r="G22" i="27"/>
  <c r="C22" i="27"/>
  <c r="D22" i="27"/>
  <c r="E22" i="27"/>
  <c r="F7" i="10"/>
  <c r="F8" i="38"/>
  <c r="F7" i="33"/>
  <c r="F7" i="16"/>
  <c r="F8" i="39"/>
  <c r="F7" i="15"/>
  <c r="M6" i="37" l="1"/>
  <c r="G7" i="15"/>
  <c r="H7" i="15"/>
  <c r="J13" i="18" l="1"/>
  <c r="G13" i="18"/>
  <c r="F13" i="18"/>
  <c r="E13" i="18"/>
  <c r="D13" i="18"/>
  <c r="F6" i="18"/>
  <c r="I6" i="7"/>
  <c r="I9" i="37" l="1"/>
  <c r="E17" i="9"/>
  <c r="J17" i="9"/>
  <c r="D17" i="9"/>
  <c r="J11" i="18"/>
  <c r="G11" i="18"/>
  <c r="F11" i="18"/>
  <c r="E11" i="18"/>
  <c r="D11" i="18"/>
  <c r="E13" i="42"/>
  <c r="D13" i="42"/>
  <c r="J13" i="42"/>
  <c r="J9" i="37" l="1"/>
  <c r="E9" i="37"/>
  <c r="D9" i="37"/>
  <c r="J10" i="18"/>
  <c r="G10" i="18"/>
  <c r="F10" i="18"/>
  <c r="E10" i="18"/>
  <c r="D10" i="18"/>
  <c r="F7" i="14"/>
  <c r="G7" i="22"/>
  <c r="D7" i="22"/>
  <c r="I8" i="39"/>
  <c r="H8" i="39"/>
  <c r="G8" i="39"/>
  <c r="E8" i="39"/>
  <c r="D8" i="39"/>
  <c r="K8" i="38"/>
  <c r="I8" i="38"/>
  <c r="H8" i="38"/>
  <c r="G8" i="38"/>
  <c r="E8" i="38"/>
  <c r="D8" i="38"/>
  <c r="G7" i="26"/>
  <c r="K15" i="35"/>
  <c r="J15" i="35"/>
  <c r="I15" i="35"/>
  <c r="H15" i="35"/>
  <c r="F15" i="35"/>
  <c r="E15" i="35"/>
  <c r="D15" i="35"/>
  <c r="G15" i="35"/>
  <c r="H7" i="33"/>
  <c r="E7" i="33"/>
  <c r="D7" i="33"/>
  <c r="D7" i="15"/>
  <c r="H7" i="10"/>
  <c r="G10" i="29"/>
  <c r="F10" i="29"/>
  <c r="D10" i="29"/>
  <c r="K10" i="29"/>
  <c r="J10" i="29"/>
  <c r="I10" i="29"/>
  <c r="H10" i="29"/>
  <c r="E10" i="29"/>
  <c r="E7" i="26"/>
  <c r="D7" i="26"/>
  <c r="G8" i="18"/>
  <c r="F8" i="18"/>
  <c r="E8" i="18"/>
  <c r="D8" i="18"/>
  <c r="F7" i="6" l="1"/>
  <c r="F7" i="22"/>
  <c r="E7" i="22"/>
  <c r="H7" i="22"/>
  <c r="G9" i="37"/>
  <c r="H7" i="26"/>
  <c r="J6" i="7"/>
  <c r="H7" i="14"/>
  <c r="G7" i="14"/>
  <c r="E7" i="14"/>
  <c r="D7" i="14"/>
  <c r="J7" i="11"/>
  <c r="G7" i="11"/>
  <c r="F7" i="11"/>
  <c r="E7" i="11"/>
  <c r="D7" i="11"/>
  <c r="G7" i="10"/>
  <c r="E7" i="10"/>
  <c r="D7" i="10"/>
  <c r="J7" i="8"/>
  <c r="G7" i="8"/>
  <c r="F7" i="8"/>
  <c r="E7" i="8"/>
  <c r="D7" i="8"/>
  <c r="J7" i="18"/>
  <c r="G7" i="18"/>
  <c r="G14" i="18" s="1"/>
  <c r="F7" i="18"/>
  <c r="F14" i="18" s="1"/>
  <c r="E7" i="18"/>
  <c r="E14" i="18" s="1"/>
  <c r="D7" i="18"/>
  <c r="D14" i="18" s="1"/>
  <c r="H7" i="6"/>
  <c r="G7" i="6"/>
  <c r="E7" i="6"/>
  <c r="D7" i="6"/>
  <c r="H14" i="18"/>
  <c r="J14" i="18"/>
  <c r="E7" i="17"/>
  <c r="F7" i="17"/>
  <c r="G7" i="17"/>
  <c r="H7" i="17"/>
  <c r="I7" i="17"/>
  <c r="J7" i="17"/>
  <c r="K7" i="17"/>
  <c r="D7" i="17"/>
  <c r="E7" i="16"/>
  <c r="G7" i="16"/>
  <c r="H7" i="16"/>
  <c r="D7" i="16"/>
  <c r="H7" i="11"/>
  <c r="G6" i="7"/>
  <c r="F9" i="37" l="1"/>
  <c r="E6" i="7"/>
  <c r="F6" i="7"/>
  <c r="D6" i="7"/>
</calcChain>
</file>

<file path=xl/sharedStrings.xml><?xml version="1.0" encoding="utf-8"?>
<sst xmlns="http://schemas.openxmlformats.org/spreadsheetml/2006/main" count="729" uniqueCount="142">
  <si>
    <t>ที่</t>
  </si>
  <si>
    <t>ลงชื่อ ....................................ผู้รายงาน</t>
  </si>
  <si>
    <t xml:space="preserve">           (.............................)</t>
  </si>
  <si>
    <t>ตำแหน่ง ...........................................</t>
  </si>
  <si>
    <t>ตำบล</t>
  </si>
  <si>
    <t xml:space="preserve"> อำเภอ ............................................... จังหวัดอุบลราชธานี</t>
  </si>
  <si>
    <t>รวม</t>
  </si>
  <si>
    <t>หมายเหตุ</t>
  </si>
  <si>
    <t>จำนวนเกษตรกร(ราย)</t>
  </si>
  <si>
    <t>แบบจัดเก็บข้อมูลการผลิตไม้ผล ไม้ยืนต้น และปาล์มน้ำมัน ปี 2559  ระดับอำเภอ</t>
  </si>
  <si>
    <t xml:space="preserve">หมายเหตุ 1. แบบจัดเก็บข้อมูลระดับอำเภอ ส่งให้จังหวัดภายในวันที่ 5 กรกฎาคม 2559 ทาง e-mail : ubonratchathani@doae.go.th </t>
  </si>
  <si>
    <t xml:space="preserve">     2. ชนิดพืชที่ปลูก - ไม้ผล เช่น มะม่วง, เงาะ, ทุเรียน, ลำไย, แก้วมังกร ฯลฯ</t>
  </si>
  <si>
    <t>ชนิดพืชที่ปลูก(ระบุ...)</t>
  </si>
  <si>
    <t>เนื้อที่ปลูก(ไร่)</t>
  </si>
  <si>
    <t>ให้ผลผลิตแล้ว(ไร่)</t>
  </si>
  <si>
    <t>ผลผลิตที่ได้(กก./ปี)</t>
  </si>
  <si>
    <t>ราคาจำหน่าย(บาท/กก.)</t>
  </si>
  <si>
    <t>ช่วงเวลาเก็บเกี่ยว (เดือน)</t>
  </si>
  <si>
    <t>เนื้อที่ยังไม่ให้ผลผลิต(ไร่)</t>
  </si>
  <si>
    <t xml:space="preserve">  - ไม้ยืนต้น เช่น มะม่วงหิมมะพานต์, ไผ่เลี้ยง, ไผ่กิมซุง ฯลฯ</t>
  </si>
  <si>
    <t xml:space="preserve">  - ปาล์มน้ำมัน</t>
  </si>
  <si>
    <t>อำเภอ</t>
  </si>
  <si>
    <t>เงาะ</t>
  </si>
  <si>
    <t>พ.ค.-มิ.ย.</t>
  </si>
  <si>
    <t>บุณฑริก</t>
  </si>
  <si>
    <t>ปาล์มน้ำมัน</t>
  </si>
  <si>
    <t>ตลอดปี</t>
  </si>
  <si>
    <t>ตลอดทั้งปี</t>
  </si>
  <si>
    <t>มะม่วง</t>
  </si>
  <si>
    <t>มะม่วงหิมพานต์</t>
  </si>
  <si>
    <t>มี.ค.-พ.ค.</t>
  </si>
  <si>
    <t>มันสำปะหลัง</t>
  </si>
  <si>
    <t>-</t>
  </si>
  <si>
    <t>ธ.ค.-เม.ษ.</t>
  </si>
  <si>
    <t>มะนาว</t>
  </si>
  <si>
    <t>ส้มโอ</t>
  </si>
  <si>
    <t>สวนผสม</t>
  </si>
  <si>
    <t>มะขามหวาน</t>
  </si>
  <si>
    <t>ลำไย</t>
  </si>
  <si>
    <t>ฝรั่ง</t>
  </si>
  <si>
    <t>ทุเรียน</t>
  </si>
  <si>
    <t>ไผ่เลี้ยง</t>
  </si>
  <si>
    <t>กุดข้าวปุ้น</t>
  </si>
  <si>
    <t>ยางพารา</t>
  </si>
  <si>
    <t>ก.ค.-พ.ย.</t>
  </si>
  <si>
    <t>โขงเจียม</t>
  </si>
  <si>
    <t>พ.ค.-ธ.ค.</t>
  </si>
  <si>
    <t>มี.ค.-ส.ค.</t>
  </si>
  <si>
    <t>มะขามเปรี้ยว</t>
  </si>
  <si>
    <t>กล้วยหอมทอง</t>
  </si>
  <si>
    <t>แก้วมังกร</t>
  </si>
  <si>
    <t>นาจะหลวย</t>
  </si>
  <si>
    <t>พ.ค.-พ.ย</t>
  </si>
  <si>
    <t>มะละกอ</t>
  </si>
  <si>
    <t>เม.ย. - มิ.ย.</t>
  </si>
  <si>
    <t>ลิ้นจี่</t>
  </si>
  <si>
    <t>เม.ย.-พ.ค.</t>
  </si>
  <si>
    <t>พุทรา</t>
  </si>
  <si>
    <t>ต.ค. - ม.ค.</t>
  </si>
  <si>
    <t>สละ</t>
  </si>
  <si>
    <t>50-60</t>
  </si>
  <si>
    <t>พ.ค. - ก.ค.</t>
  </si>
  <si>
    <t>มะพร้าว</t>
  </si>
  <si>
    <t>เขื่องใน</t>
  </si>
  <si>
    <t>กระท้อน</t>
  </si>
  <si>
    <t>ยูคาลิปตัส</t>
  </si>
  <si>
    <t>10-20</t>
  </si>
  <si>
    <t>20-25</t>
  </si>
  <si>
    <t>น้ำยืน</t>
  </si>
  <si>
    <t>ชมพู่</t>
  </si>
  <si>
    <t>ก.พ.-พ.ค.</t>
  </si>
  <si>
    <t>80-120</t>
  </si>
  <si>
    <t>พ.ค. - มิ.ย.</t>
  </si>
  <si>
    <t>น้อยหน่า</t>
  </si>
  <si>
    <t>เขมราฐ</t>
  </si>
  <si>
    <t>ขนุน</t>
  </si>
  <si>
    <t>25-40</t>
  </si>
  <si>
    <t>พ.ค.-ม.ค.</t>
  </si>
  <si>
    <t>สักทอง</t>
  </si>
  <si>
    <t>.</t>
  </si>
  <si>
    <t>เนื้อที่ยังไม่ให้ผลผลิต (ไร่)</t>
  </si>
  <si>
    <t>เมืองอุบลราชธานี</t>
  </si>
  <si>
    <t>พ.ค.-ก.พ.</t>
  </si>
  <si>
    <t>มิ.ย.-ก.ย.</t>
  </si>
  <si>
    <t>ผลผลิตที่ได้ (กก./ปี)</t>
  </si>
  <si>
    <t>เนื้อที่ปลูก (ไร่)</t>
  </si>
  <si>
    <t>เนื้อที่ยังไม่ให้ผลผลิต   (ไร่)</t>
  </si>
  <si>
    <t>จำนวนเกษตรกร (ราย)</t>
  </si>
  <si>
    <t>นาเยีย</t>
  </si>
  <si>
    <t>ม่วงสามสิบ</t>
  </si>
  <si>
    <t>จำนวน (ราย)</t>
  </si>
  <si>
    <t>มังคุด</t>
  </si>
  <si>
    <t>ชนิดพืชที่ปลูก (ระบุ...)</t>
  </si>
  <si>
    <t>ม.ค.-พ.ค.</t>
  </si>
  <si>
    <t>กล้วยน้ำว้า</t>
  </si>
  <si>
    <t>พ.ค. - ต.ค.</t>
  </si>
  <si>
    <t>มี.ค.-ธ.ค.</t>
  </si>
  <si>
    <t>20-40</t>
  </si>
  <si>
    <t>35-60</t>
  </si>
  <si>
    <t>20-30</t>
  </si>
  <si>
    <t>มี.ค. - ต.ค.</t>
  </si>
  <si>
    <t>ก.พ.-ธ.ค.</t>
  </si>
  <si>
    <t>20-35</t>
  </si>
  <si>
    <t>20-50</t>
  </si>
  <si>
    <t>5-60</t>
  </si>
  <si>
    <t>35-80</t>
  </si>
  <si>
    <t>แบบสรุปข้อมูลการผลิตไม้ผล ปี 2560  ระดับจังหวัดอุบลราชธานี</t>
  </si>
  <si>
    <t>20-60</t>
  </si>
  <si>
    <t>มะกอกฝรั่ง</t>
  </si>
  <si>
    <t>30</t>
  </si>
  <si>
    <t>แบบจัดเก็บข้อมูลการผลิตไม้ผล ไม้ยืนต้น และปาล์มน้ำมัน ปี 2565 ระดับอำเภอ</t>
  </si>
  <si>
    <t>อำเภอ ..................................................  จังหวัดอุบลราชธานี</t>
  </si>
  <si>
    <t xml:space="preserve">  - ไม้ยืนต้น เช่น มะม่วงหิมพานต์, ไผ่เลี้ยง, ไผ่กิมซุง,ยูคาลิปตัส ฯลฯ</t>
  </si>
  <si>
    <t>อำเภอ ....กุดข้าวปุ้น.....  จังหวัดอุบลราชธานี</t>
  </si>
  <si>
    <t>อำเภอ กุดข้าวปุ้น  จังหวัดอุบลราชธานี</t>
  </si>
  <si>
    <t>10</t>
  </si>
  <si>
    <t xml:space="preserve"> อำเภอ กุดข้าวปุ้น จังหวัดอุบลราชธานี</t>
  </si>
  <si>
    <t>โนนสวาง</t>
  </si>
  <si>
    <t>ปาล์น้ำมัน</t>
  </si>
  <si>
    <t>ก.พ.-เม.ย.</t>
  </si>
  <si>
    <t>กาบิน</t>
  </si>
  <si>
    <t>มะม่วงหิมพาน</t>
  </si>
  <si>
    <t>หนองทันน้ำ</t>
  </si>
  <si>
    <t>ธันวาคม</t>
  </si>
  <si>
    <t>ลงชื่อ    นายอภิชน  กางกั้น ผู้รายงาน</t>
  </si>
  <si>
    <t xml:space="preserve">         (นายอภิชน  กางกั้น.)</t>
  </si>
  <si>
    <t>ตำแหน่ง นักวิชาการส่งเสริมการเกษตรชำนาญการ</t>
  </si>
  <si>
    <t xml:space="preserve">     </t>
  </si>
  <si>
    <t xml:space="preserve">    </t>
  </si>
  <si>
    <t>อำเภอ .....................กุดข้าวปุ้น.............................  จังหวัดอุบลราชธานี</t>
  </si>
  <si>
    <t>ข้าวปุ้น</t>
  </si>
  <si>
    <t>แก่งเค็ง</t>
  </si>
  <si>
    <t>แบบจัดเก็บข้อมูลการผลิตไม้ผล ไม้ยืนต้น และปาล์มน้ำมัน ปี 2568  ระดับอำเภอ</t>
  </si>
  <si>
    <t>ธ.ค.-ก.พ.</t>
  </si>
  <si>
    <t>แบบจัดเก็บข้อมูลการผลิตไม้ผล ไม้ยืนต้น และปาล์มน้ำมัน ปี 2568 ระดับอำเภอ</t>
  </si>
  <si>
    <t xml:space="preserve">หมายเหตุ 1. แบบจัดเก็บข้อมูลระดับอำเภอ  </t>
  </si>
  <si>
    <t>พ.ค.-ต.ค.</t>
  </si>
  <si>
    <t xml:space="preserve">หมายเหตุ 1. แบบจัดเก็บข้อมูลระดับอำเภอ </t>
  </si>
  <si>
    <t>มี.ค-พ.ค.</t>
  </si>
  <si>
    <t>ส.ค.-ก.ย.</t>
  </si>
  <si>
    <t>พ.ค.</t>
  </si>
  <si>
    <t>หมายเหตุ 1. แบบจัดเก็บข้อมูลระดับอำเภอ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</si>
</sst>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14" x14ac:knownFonts="1"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11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  <charset val="222"/>
    </font>
    <font>
      <sz val="16"/>
      <color theme="1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48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1" xfId="0" applyFont="1" applyBorder="1" applyAlignment="1">
      <alignment horizontal="center" vertical="center"/>
    </xf>
    <xf numFmtId="4" fontId="3" fillId="0" borderId="1" xfId="1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5" fillId="0" borderId="2" xfId="0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0" xfId="0" applyNumberFormat="1" applyFont="1"/>
    <xf numFmtId="4" fontId="5" fillId="0" borderId="1" xfId="1" applyNumberFormat="1" applyFont="1" applyBorder="1" applyAlignment="1">
      <alignment horizontal="center"/>
    </xf>
    <xf numFmtId="187" fontId="5" fillId="0" borderId="0" xfId="1" applyNumberFormat="1" applyFont="1"/>
    <xf numFmtId="187" fontId="5" fillId="0" borderId="2" xfId="1" applyNumberFormat="1" applyFont="1" applyBorder="1" applyAlignment="1">
      <alignment horizontal="center"/>
    </xf>
    <xf numFmtId="187" fontId="5" fillId="0" borderId="0" xfId="1" applyNumberFormat="1" applyFont="1" applyAlignment="1">
      <alignment horizontal="center" vertical="center"/>
    </xf>
    <xf numFmtId="187" fontId="5" fillId="0" borderId="1" xfId="1" applyNumberFormat="1" applyFont="1" applyBorder="1" applyAlignment="1">
      <alignment horizontal="center" vertical="center"/>
    </xf>
    <xf numFmtId="187" fontId="5" fillId="0" borderId="1" xfId="1" applyNumberFormat="1" applyFont="1" applyBorder="1" applyAlignment="1">
      <alignment horizontal="center"/>
    </xf>
    <xf numFmtId="187" fontId="5" fillId="0" borderId="1" xfId="1" applyNumberFormat="1" applyFont="1" applyBorder="1"/>
    <xf numFmtId="187" fontId="5" fillId="0" borderId="2" xfId="1" applyNumberFormat="1" applyFont="1" applyBorder="1" applyAlignment="1">
      <alignment horizontal="left"/>
    </xf>
    <xf numFmtId="187" fontId="5" fillId="0" borderId="1" xfId="1" applyNumberFormat="1" applyFont="1" applyBorder="1" applyAlignment="1">
      <alignment horizontal="left" vertical="center"/>
    </xf>
    <xf numFmtId="187" fontId="5" fillId="0" borderId="1" xfId="1" applyNumberFormat="1" applyFont="1" applyBorder="1" applyAlignment="1">
      <alignment horizontal="left"/>
    </xf>
    <xf numFmtId="187" fontId="5" fillId="0" borderId="0" xfId="1" applyNumberFormat="1" applyFont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187" fontId="5" fillId="0" borderId="1" xfId="1" applyNumberFormat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187" fontId="5" fillId="0" borderId="1" xfId="1" applyNumberFormat="1" applyFont="1" applyBorder="1" applyAlignment="1">
      <alignment horizontal="right" vertical="center"/>
    </xf>
    <xf numFmtId="187" fontId="5" fillId="0" borderId="0" xfId="1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3" fontId="5" fillId="0" borderId="2" xfId="0" applyNumberFormat="1" applyFont="1" applyBorder="1" applyAlignment="1">
      <alignment horizontal="center" vertical="center"/>
    </xf>
    <xf numFmtId="187" fontId="5" fillId="0" borderId="1" xfId="1" applyNumberFormat="1" applyFont="1" applyBorder="1" applyAlignment="1">
      <alignment vertical="center"/>
    </xf>
    <xf numFmtId="3" fontId="5" fillId="0" borderId="1" xfId="0" applyNumberFormat="1" applyFont="1" applyBorder="1" applyAlignment="1">
      <alignment vertical="center"/>
    </xf>
    <xf numFmtId="4" fontId="5" fillId="0" borderId="1" xfId="0" applyNumberFormat="1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/>
    </xf>
    <xf numFmtId="0" fontId="5" fillId="0" borderId="1" xfId="0" applyFont="1" applyBorder="1" applyAlignment="1">
      <alignment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0" xfId="0" applyNumberFormat="1" applyFont="1" applyAlignment="1">
      <alignment vertical="center"/>
    </xf>
    <xf numFmtId="187" fontId="5" fillId="0" borderId="2" xfId="1" applyNumberFormat="1" applyFont="1" applyBorder="1" applyAlignment="1">
      <alignment horizontal="center" vertical="center"/>
    </xf>
    <xf numFmtId="187" fontId="5" fillId="0" borderId="0" xfId="1" applyNumberFormat="1" applyFont="1" applyAlignment="1">
      <alignment vertical="center"/>
    </xf>
    <xf numFmtId="3" fontId="5" fillId="0" borderId="1" xfId="0" applyNumberFormat="1" applyFont="1" applyBorder="1" applyAlignment="1">
      <alignment horizontal="right" vertical="center"/>
    </xf>
    <xf numFmtId="187" fontId="5" fillId="0" borderId="1" xfId="0" applyNumberFormat="1" applyFont="1" applyBorder="1" applyAlignment="1">
      <alignment vertical="center"/>
    </xf>
    <xf numFmtId="43" fontId="5" fillId="0" borderId="1" xfId="1" applyFont="1" applyBorder="1"/>
    <xf numFmtId="0" fontId="5" fillId="0" borderId="1" xfId="0" applyFont="1" applyBorder="1" applyAlignment="1">
      <alignment horizontal="right" vertical="center"/>
    </xf>
    <xf numFmtId="187" fontId="5" fillId="0" borderId="0" xfId="1" applyNumberFormat="1" applyFont="1" applyAlignment="1">
      <alignment horizontal="right" vertical="center"/>
    </xf>
    <xf numFmtId="0" fontId="5" fillId="0" borderId="2" xfId="0" applyFont="1" applyBorder="1" applyAlignment="1">
      <alignment horizontal="right"/>
    </xf>
    <xf numFmtId="0" fontId="5" fillId="0" borderId="0" xfId="0" applyFont="1" applyAlignment="1">
      <alignment horizontal="right"/>
    </xf>
    <xf numFmtId="43" fontId="5" fillId="0" borderId="1" xfId="1" applyFont="1" applyBorder="1" applyAlignment="1">
      <alignment horizontal="left"/>
    </xf>
    <xf numFmtId="0" fontId="5" fillId="0" borderId="0" xfId="0" applyFont="1" applyAlignment="1">
      <alignment horizontal="center"/>
    </xf>
    <xf numFmtId="3" fontId="5" fillId="0" borderId="2" xfId="0" applyNumberFormat="1" applyFont="1" applyBorder="1" applyAlignment="1">
      <alignment horizontal="right"/>
    </xf>
    <xf numFmtId="3" fontId="5" fillId="0" borderId="0" xfId="0" applyNumberFormat="1" applyFont="1" applyAlignment="1">
      <alignment horizontal="right"/>
    </xf>
    <xf numFmtId="187" fontId="6" fillId="0" borderId="1" xfId="1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187" fontId="6" fillId="0" borderId="1" xfId="1" applyNumberFormat="1" applyFont="1" applyBorder="1" applyAlignment="1">
      <alignment horizontal="right"/>
    </xf>
    <xf numFmtId="187" fontId="6" fillId="0" borderId="1" xfId="1" applyNumberFormat="1" applyFont="1" applyBorder="1"/>
    <xf numFmtId="0" fontId="6" fillId="0" borderId="0" xfId="0" applyFont="1"/>
    <xf numFmtId="43" fontId="5" fillId="0" borderId="1" xfId="1" applyFont="1" applyBorder="1" applyAlignment="1">
      <alignment horizontal="right"/>
    </xf>
    <xf numFmtId="187" fontId="5" fillId="0" borderId="2" xfId="1" applyNumberFormat="1" applyFont="1" applyBorder="1" applyAlignment="1">
      <alignment vertical="center"/>
    </xf>
    <xf numFmtId="0" fontId="3" fillId="0" borderId="0" xfId="0" applyFont="1"/>
    <xf numFmtId="43" fontId="5" fillId="0" borderId="0" xfId="1" applyFont="1" applyAlignment="1">
      <alignment horizontal="right" vertical="center"/>
    </xf>
    <xf numFmtId="43" fontId="5" fillId="0" borderId="1" xfId="1" applyFont="1" applyBorder="1" applyAlignment="1">
      <alignment horizontal="right" vertical="center"/>
    </xf>
    <xf numFmtId="0" fontId="4" fillId="0" borderId="2" xfId="0" applyFont="1" applyBorder="1" applyAlignment="1">
      <alignment horizontal="left"/>
    </xf>
    <xf numFmtId="0" fontId="4" fillId="0" borderId="0" xfId="0" applyFont="1" applyAlignment="1">
      <alignment horizontal="left"/>
    </xf>
    <xf numFmtId="17" fontId="5" fillId="0" borderId="1" xfId="0" quotePrefix="1" applyNumberFormat="1" applyFont="1" applyBorder="1" applyAlignment="1">
      <alignment horizontal="right" vertical="center"/>
    </xf>
    <xf numFmtId="17" fontId="5" fillId="0" borderId="1" xfId="0" quotePrefix="1" applyNumberFormat="1" applyFont="1" applyBorder="1" applyAlignment="1">
      <alignment horizontal="right"/>
    </xf>
    <xf numFmtId="1" fontId="5" fillId="0" borderId="1" xfId="0" applyNumberFormat="1" applyFont="1" applyBorder="1" applyAlignment="1">
      <alignment horizontal="right" vertical="center"/>
    </xf>
    <xf numFmtId="2" fontId="5" fillId="0" borderId="1" xfId="0" applyNumberFormat="1" applyFont="1" applyBorder="1" applyAlignment="1">
      <alignment horizontal="right" vertical="center"/>
    </xf>
    <xf numFmtId="3" fontId="3" fillId="0" borderId="0" xfId="0" applyNumberFormat="1" applyFont="1"/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/>
    </xf>
    <xf numFmtId="187" fontId="5" fillId="0" borderId="1" xfId="1" applyNumberFormat="1" applyFont="1" applyBorder="1" applyAlignment="1">
      <alignment horizontal="right" vertical="center" wrapText="1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3" fontId="5" fillId="0" borderId="1" xfId="0" applyNumberFormat="1" applyFont="1" applyBorder="1" applyAlignment="1">
      <alignment horizontal="center" vertical="center" wrapText="1"/>
    </xf>
    <xf numFmtId="187" fontId="5" fillId="0" borderId="1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187" fontId="6" fillId="0" borderId="4" xfId="1" applyNumberFormat="1" applyFont="1" applyBorder="1" applyAlignment="1">
      <alignment horizontal="center" vertical="center" wrapText="1"/>
    </xf>
    <xf numFmtId="187" fontId="6" fillId="0" borderId="3" xfId="1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87" fontId="6" fillId="0" borderId="1" xfId="1" applyNumberFormat="1" applyFont="1" applyBorder="1" applyAlignment="1">
      <alignment horizontal="center" vertical="center" wrapText="1"/>
    </xf>
    <xf numFmtId="187" fontId="5" fillId="0" borderId="4" xfId="1" applyNumberFormat="1" applyFont="1" applyBorder="1" applyAlignment="1">
      <alignment horizontal="center" vertical="center" wrapText="1"/>
    </xf>
    <xf numFmtId="187" fontId="5" fillId="0" borderId="3" xfId="1" applyNumberFormat="1" applyFont="1" applyBorder="1" applyAlignment="1">
      <alignment horizontal="center" vertical="center" wrapText="1"/>
    </xf>
    <xf numFmtId="187" fontId="5" fillId="0" borderId="1" xfId="1" applyNumberFormat="1" applyFont="1" applyBorder="1" applyAlignment="1">
      <alignment horizontal="center" vertical="center"/>
    </xf>
    <xf numFmtId="187" fontId="5" fillId="0" borderId="1" xfId="1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187" fontId="8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187" fontId="7" fillId="0" borderId="1" xfId="1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right"/>
    </xf>
    <xf numFmtId="187" fontId="7" fillId="0" borderId="1" xfId="1" applyNumberFormat="1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0" fontId="7" fillId="0" borderId="1" xfId="0" applyFont="1" applyBorder="1"/>
    <xf numFmtId="0" fontId="9" fillId="0" borderId="0" xfId="0" applyFont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87" fontId="8" fillId="0" borderId="4" xfId="1" applyNumberFormat="1" applyFont="1" applyBorder="1" applyAlignment="1">
      <alignment horizontal="center" vertical="center" wrapText="1"/>
    </xf>
    <xf numFmtId="187" fontId="8" fillId="0" borderId="1" xfId="1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187" fontId="8" fillId="0" borderId="3" xfId="1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/>
    </xf>
    <xf numFmtId="187" fontId="8" fillId="0" borderId="1" xfId="1" applyNumberFormat="1" applyFont="1" applyBorder="1" applyAlignment="1">
      <alignment horizontal="center"/>
    </xf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8" fillId="0" borderId="1" xfId="0" applyFont="1" applyBorder="1"/>
    <xf numFmtId="0" fontId="10" fillId="0" borderId="5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1" xfId="0" applyFont="1" applyBorder="1"/>
    <xf numFmtId="3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center" vertical="center" wrapText="1"/>
    </xf>
    <xf numFmtId="187" fontId="7" fillId="0" borderId="4" xfId="1" applyNumberFormat="1" applyFont="1" applyBorder="1" applyAlignment="1">
      <alignment horizontal="center" vertical="center" wrapText="1"/>
    </xf>
    <xf numFmtId="187" fontId="7" fillId="0" borderId="1" xfId="1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187" fontId="7" fillId="0" borderId="3" xfId="1" applyNumberFormat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87" fontId="11" fillId="0" borderId="1" xfId="1" applyNumberFormat="1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/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right" vertical="center" wrapText="1"/>
    </xf>
    <xf numFmtId="187" fontId="7" fillId="0" borderId="1" xfId="1" applyNumberFormat="1" applyFont="1" applyBorder="1" applyAlignment="1">
      <alignment horizontal="center"/>
    </xf>
    <xf numFmtId="187" fontId="7" fillId="0" borderId="1" xfId="1" applyNumberFormat="1" applyFont="1" applyBorder="1"/>
    <xf numFmtId="17" fontId="7" fillId="0" borderId="1" xfId="0" quotePrefix="1" applyNumberFormat="1" applyFont="1" applyBorder="1" applyAlignment="1">
      <alignment horizontal="center"/>
    </xf>
    <xf numFmtId="0" fontId="7" fillId="0" borderId="0" xfId="0" applyFont="1"/>
    <xf numFmtId="3" fontId="7" fillId="0" borderId="4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11" fillId="0" borderId="5" xfId="0" applyFont="1" applyBorder="1"/>
    <xf numFmtId="0" fontId="11" fillId="0" borderId="6" xfId="0" applyFont="1" applyBorder="1"/>
    <xf numFmtId="187" fontId="11" fillId="0" borderId="1" xfId="0" applyNumberFormat="1" applyFont="1" applyBorder="1"/>
    <xf numFmtId="3" fontId="11" fillId="0" borderId="1" xfId="0" applyNumberFormat="1" applyFont="1" applyBorder="1"/>
    <xf numFmtId="187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11" fillId="0" borderId="0" xfId="0" applyFont="1"/>
    <xf numFmtId="187" fontId="7" fillId="0" borderId="1" xfId="1" applyNumberFormat="1" applyFont="1" applyBorder="1" applyAlignment="1">
      <alignment horizontal="center" vertical="center"/>
    </xf>
    <xf numFmtId="187" fontId="7" fillId="0" borderId="0" xfId="1" applyNumberFormat="1" applyFont="1" applyAlignment="1">
      <alignment horizontal="center" vertical="center"/>
    </xf>
    <xf numFmtId="187" fontId="7" fillId="0" borderId="1" xfId="1" applyNumberFormat="1" applyFont="1" applyBorder="1" applyAlignment="1">
      <alignment horizontal="center" vertical="center"/>
    </xf>
    <xf numFmtId="187" fontId="7" fillId="0" borderId="1" xfId="1" applyNumberFormat="1" applyFont="1" applyBorder="1" applyAlignment="1">
      <alignment horizontal="left"/>
    </xf>
    <xf numFmtId="187" fontId="7" fillId="0" borderId="0" xfId="1" applyNumberFormat="1" applyFont="1"/>
    <xf numFmtId="187" fontId="11" fillId="0" borderId="5" xfId="1" applyNumberFormat="1" applyFont="1" applyBorder="1" applyAlignment="1">
      <alignment vertical="center"/>
    </xf>
    <xf numFmtId="187" fontId="11" fillId="0" borderId="6" xfId="1" applyNumberFormat="1" applyFont="1" applyBorder="1" applyAlignment="1">
      <alignment vertical="center"/>
    </xf>
    <xf numFmtId="187" fontId="11" fillId="0" borderId="1" xfId="1" applyNumberFormat="1" applyFont="1" applyBorder="1" applyAlignment="1">
      <alignment horizontal="center"/>
    </xf>
    <xf numFmtId="187" fontId="11" fillId="0" borderId="1" xfId="1" applyNumberFormat="1" applyFont="1" applyBorder="1" applyAlignment="1">
      <alignment horizontal="right"/>
    </xf>
    <xf numFmtId="187" fontId="11" fillId="0" borderId="0" xfId="1" applyNumberFormat="1" applyFont="1"/>
    <xf numFmtId="0" fontId="7" fillId="0" borderId="2" xfId="0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0" borderId="2" xfId="0" applyFont="1" applyBorder="1" applyAlignment="1">
      <alignment horizontal="center"/>
    </xf>
    <xf numFmtId="0" fontId="12" fillId="0" borderId="2" xfId="0" applyFont="1" applyBorder="1" applyAlignment="1">
      <alignment horizontal="left"/>
    </xf>
    <xf numFmtId="43" fontId="12" fillId="0" borderId="0" xfId="1" applyFont="1" applyAlignment="1">
      <alignment horizontal="right" vertical="center"/>
    </xf>
    <xf numFmtId="3" fontId="12" fillId="0" borderId="2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43" fontId="12" fillId="0" borderId="4" xfId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43" fontId="12" fillId="0" borderId="3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187" fontId="12" fillId="0" borderId="1" xfId="1" applyNumberFormat="1" applyFont="1" applyBorder="1" applyAlignment="1">
      <alignment horizontal="center"/>
    </xf>
    <xf numFmtId="3" fontId="12" fillId="0" borderId="1" xfId="1" applyNumberFormat="1" applyFont="1" applyBorder="1" applyAlignment="1">
      <alignment horizontal="right"/>
    </xf>
    <xf numFmtId="0" fontId="12" fillId="0" borderId="1" xfId="0" applyFont="1" applyBorder="1"/>
    <xf numFmtId="187" fontId="12" fillId="0" borderId="1" xfId="1" applyNumberFormat="1" applyFont="1" applyBorder="1" applyAlignment="1">
      <alignment horizontal="center" vertical="center"/>
    </xf>
    <xf numFmtId="3" fontId="12" fillId="0" borderId="1" xfId="0" applyNumberFormat="1" applyFont="1" applyBorder="1"/>
    <xf numFmtId="0" fontId="12" fillId="0" borderId="0" xfId="0" applyFont="1" applyAlignment="1">
      <alignment horizontal="left"/>
    </xf>
    <xf numFmtId="0" fontId="13" fillId="0" borderId="0" xfId="0" applyFont="1"/>
    <xf numFmtId="187" fontId="12" fillId="0" borderId="2" xfId="1" applyNumberFormat="1" applyFont="1" applyBorder="1" applyAlignment="1">
      <alignment horizontal="center"/>
    </xf>
    <xf numFmtId="187" fontId="12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187" fontId="12" fillId="0" borderId="1" xfId="1" applyNumberFormat="1" applyFont="1" applyBorder="1" applyAlignment="1">
      <alignment horizontal="right" vertical="center"/>
    </xf>
    <xf numFmtId="187" fontId="12" fillId="0" borderId="1" xfId="1" applyNumberFormat="1" applyFont="1" applyBorder="1"/>
    <xf numFmtId="0" fontId="0" fillId="0" borderId="0" xfId="0" applyFont="1"/>
    <xf numFmtId="187" fontId="12" fillId="0" borderId="0" xfId="1" applyNumberFormat="1" applyFont="1"/>
    <xf numFmtId="0" fontId="12" fillId="0" borderId="1" xfId="0" applyFont="1" applyBorder="1" applyAlignment="1">
      <alignment horizontal="left" vertical="center"/>
    </xf>
    <xf numFmtId="17" fontId="12" fillId="0" borderId="1" xfId="0" quotePrefix="1" applyNumberFormat="1" applyFont="1" applyBorder="1" applyAlignment="1">
      <alignment horizontal="right" vertical="center"/>
    </xf>
    <xf numFmtId="0" fontId="12" fillId="0" borderId="1" xfId="0" applyFont="1" applyBorder="1" applyAlignment="1">
      <alignment horizontal="left" vertical="center"/>
    </xf>
    <xf numFmtId="43" fontId="12" fillId="0" borderId="1" xfId="1" applyFont="1" applyBorder="1" applyAlignment="1">
      <alignment horizontal="center"/>
    </xf>
    <xf numFmtId="0" fontId="12" fillId="0" borderId="5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17" fontId="12" fillId="0" borderId="1" xfId="0" quotePrefix="1" applyNumberFormat="1" applyFont="1" applyBorder="1" applyAlignment="1">
      <alignment horizontal="right"/>
    </xf>
    <xf numFmtId="17" fontId="12" fillId="0" borderId="0" xfId="0" applyNumberFormat="1" applyFont="1"/>
    <xf numFmtId="0" fontId="7" fillId="0" borderId="0" xfId="0" applyFont="1" applyAlignment="1">
      <alignment horizontal="center"/>
    </xf>
    <xf numFmtId="0" fontId="12" fillId="0" borderId="4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923924</xdr:colOff>
      <xdr:row>52</xdr:row>
      <xdr:rowOff>66675</xdr:rowOff>
    </xdr:from>
    <xdr:to>
      <xdr:col>10</xdr:col>
      <xdr:colOff>1066800</xdr:colOff>
      <xdr:row>108</xdr:row>
      <xdr:rowOff>74115</xdr:rowOff>
    </xdr:to>
    <xdr:pic>
      <xdr:nvPicPr>
        <xdr:cNvPr id="6" name="รูปภาพ 5">
          <a:extLst>
            <a:ext uri="{FF2B5EF4-FFF2-40B4-BE49-F238E27FC236}">
              <a16:creationId xmlns:a16="http://schemas.microsoft.com/office/drawing/2014/main" id="{AA0D00C6-1580-D9A2-B3B6-0A184C74817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6047" t="19446" r="35408" b="8507"/>
        <a:stretch/>
      </xdr:blipFill>
      <xdr:spPr>
        <a:xfrm>
          <a:off x="2457449" y="13039725"/>
          <a:ext cx="7143751" cy="101420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51"/>
  <sheetViews>
    <sheetView tabSelected="1" topLeftCell="C13" workbookViewId="0">
      <selection activeCell="D111" sqref="D111"/>
    </sheetView>
  </sheetViews>
  <sheetFormatPr defaultRowHeight="14.25" x14ac:dyDescent="0.2"/>
  <cols>
    <col min="1" max="1" width="5" customWidth="1"/>
    <col min="2" max="2" width="15.125" customWidth="1"/>
    <col min="3" max="3" width="12.375" customWidth="1"/>
    <col min="4" max="4" width="9.875" customWidth="1"/>
    <col min="5" max="5" width="9.75" customWidth="1"/>
    <col min="6" max="6" width="12.375" customWidth="1"/>
    <col min="7" max="7" width="10.625" customWidth="1"/>
    <col min="8" max="8" width="11.25" customWidth="1"/>
    <col min="9" max="9" width="14.375" customWidth="1"/>
    <col min="10" max="10" width="11.25" customWidth="1"/>
    <col min="11" max="11" width="14.375" customWidth="1"/>
  </cols>
  <sheetData>
    <row r="1" spans="1:11" s="5" customFormat="1" ht="15" x14ac:dyDescent="0.2">
      <c r="A1" s="94" t="s">
        <v>132</v>
      </c>
      <c r="B1" s="94"/>
      <c r="C1" s="94"/>
      <c r="D1" s="94"/>
      <c r="E1" s="94"/>
      <c r="F1" s="94"/>
      <c r="G1" s="94"/>
      <c r="H1" s="94"/>
      <c r="I1" s="94"/>
      <c r="J1" s="94"/>
    </row>
    <row r="2" spans="1:11" s="5" customFormat="1" ht="15" x14ac:dyDescent="0.2">
      <c r="A2" s="94" t="s">
        <v>116</v>
      </c>
      <c r="B2" s="94"/>
      <c r="C2" s="94"/>
      <c r="D2" s="94"/>
      <c r="E2" s="94"/>
      <c r="F2" s="94"/>
      <c r="G2" s="94"/>
      <c r="H2" s="94"/>
      <c r="I2" s="94"/>
      <c r="J2" s="94"/>
    </row>
    <row r="3" spans="1:11" ht="5.2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1" s="3" customFormat="1" ht="28.5" customHeight="1" x14ac:dyDescent="0.2">
      <c r="A4" s="90" t="s">
        <v>0</v>
      </c>
      <c r="B4" s="90" t="s">
        <v>4</v>
      </c>
      <c r="C4" s="92" t="s">
        <v>12</v>
      </c>
      <c r="D4" s="92" t="s">
        <v>8</v>
      </c>
      <c r="E4" s="91" t="s">
        <v>13</v>
      </c>
      <c r="F4" s="91" t="s">
        <v>14</v>
      </c>
      <c r="G4" s="91" t="s">
        <v>15</v>
      </c>
      <c r="H4" s="91" t="s">
        <v>16</v>
      </c>
      <c r="I4" s="91" t="s">
        <v>17</v>
      </c>
      <c r="J4" s="92" t="s">
        <v>18</v>
      </c>
      <c r="K4" s="90" t="s">
        <v>7</v>
      </c>
    </row>
    <row r="5" spans="1:11" s="3" customFormat="1" ht="19.5" customHeight="1" x14ac:dyDescent="0.2">
      <c r="A5" s="90"/>
      <c r="B5" s="90"/>
      <c r="C5" s="93"/>
      <c r="D5" s="93"/>
      <c r="E5" s="91"/>
      <c r="F5" s="91"/>
      <c r="G5" s="91"/>
      <c r="H5" s="91"/>
      <c r="I5" s="91"/>
      <c r="J5" s="93"/>
      <c r="K5" s="90"/>
    </row>
    <row r="6" spans="1:11" s="3" customFormat="1" ht="19.5" customHeight="1" x14ac:dyDescent="0.2">
      <c r="A6" s="4">
        <v>1</v>
      </c>
      <c r="B6" s="4" t="s">
        <v>117</v>
      </c>
      <c r="C6" s="89" t="s">
        <v>65</v>
      </c>
      <c r="D6" s="89">
        <v>5</v>
      </c>
      <c r="E6" s="88">
        <v>25</v>
      </c>
      <c r="F6" s="88">
        <v>25</v>
      </c>
      <c r="G6" s="88">
        <v>20000</v>
      </c>
      <c r="H6" s="88">
        <v>1.2</v>
      </c>
      <c r="I6" s="87" t="s">
        <v>26</v>
      </c>
      <c r="J6" s="89"/>
      <c r="K6" s="4"/>
    </row>
    <row r="7" spans="1:11" s="3" customFormat="1" ht="21" customHeight="1" x14ac:dyDescent="0.2">
      <c r="A7" s="4"/>
      <c r="B7" s="4"/>
      <c r="C7" s="86" t="s">
        <v>118</v>
      </c>
      <c r="D7" s="86">
        <v>8</v>
      </c>
      <c r="E7" s="87">
        <v>88</v>
      </c>
      <c r="F7" s="87">
        <v>88</v>
      </c>
      <c r="G7" s="87">
        <v>3520</v>
      </c>
      <c r="H7" s="87">
        <v>4.5</v>
      </c>
      <c r="I7" s="87" t="s">
        <v>26</v>
      </c>
      <c r="J7" s="4"/>
      <c r="K7" s="4"/>
    </row>
    <row r="8" spans="1:11" s="3" customFormat="1" ht="21" customHeight="1" x14ac:dyDescent="0.2">
      <c r="A8" s="4"/>
      <c r="B8" s="4"/>
      <c r="C8" s="86" t="s">
        <v>41</v>
      </c>
      <c r="D8" s="86">
        <v>2</v>
      </c>
      <c r="E8" s="87">
        <v>2</v>
      </c>
      <c r="F8" s="87">
        <v>2</v>
      </c>
      <c r="G8" s="87">
        <v>800</v>
      </c>
      <c r="H8" s="87">
        <v>25</v>
      </c>
      <c r="I8" s="87" t="s">
        <v>26</v>
      </c>
      <c r="J8" s="4"/>
      <c r="K8" s="4"/>
    </row>
    <row r="9" spans="1:11" s="3" customFormat="1" ht="21" customHeight="1" x14ac:dyDescent="0.2">
      <c r="A9" s="4"/>
      <c r="B9" s="4"/>
      <c r="C9" s="86" t="s">
        <v>34</v>
      </c>
      <c r="D9" s="86">
        <v>2</v>
      </c>
      <c r="E9" s="87">
        <v>1</v>
      </c>
      <c r="F9" s="87">
        <v>1</v>
      </c>
      <c r="G9" s="87">
        <v>1600</v>
      </c>
      <c r="H9" s="87">
        <v>20</v>
      </c>
      <c r="I9" s="87" t="s">
        <v>119</v>
      </c>
      <c r="J9" s="4"/>
      <c r="K9" s="4"/>
    </row>
    <row r="10" spans="1:11" ht="21" customHeight="1" x14ac:dyDescent="0.2">
      <c r="A10" s="1"/>
      <c r="B10" s="1"/>
      <c r="C10" s="1" t="s">
        <v>38</v>
      </c>
      <c r="D10" s="1">
        <v>6</v>
      </c>
      <c r="E10" s="1">
        <v>40</v>
      </c>
      <c r="F10" s="1">
        <v>38</v>
      </c>
      <c r="G10" s="1">
        <v>45600</v>
      </c>
      <c r="H10" s="1">
        <v>25</v>
      </c>
      <c r="I10" s="1" t="s">
        <v>70</v>
      </c>
      <c r="J10" s="1">
        <v>2</v>
      </c>
      <c r="K10" s="1"/>
    </row>
    <row r="11" spans="1:11" ht="21" customHeight="1" x14ac:dyDescent="0.2">
      <c r="A11" s="1"/>
      <c r="B11" s="1"/>
      <c r="C11" s="1" t="s">
        <v>40</v>
      </c>
      <c r="D11" s="1">
        <v>1</v>
      </c>
      <c r="E11" s="1">
        <v>3</v>
      </c>
      <c r="F11" s="1">
        <v>1</v>
      </c>
      <c r="G11" s="1">
        <v>0</v>
      </c>
      <c r="H11" s="1">
        <v>0</v>
      </c>
      <c r="I11" s="1">
        <v>0</v>
      </c>
      <c r="J11" s="1">
        <v>3</v>
      </c>
      <c r="K11" s="1"/>
    </row>
    <row r="12" spans="1:11" ht="21" customHeight="1" x14ac:dyDescent="0.2">
      <c r="A12" s="1"/>
      <c r="B12" s="1"/>
      <c r="C12" s="1" t="s">
        <v>28</v>
      </c>
      <c r="D12" s="1">
        <v>8</v>
      </c>
      <c r="E12" s="1">
        <v>8</v>
      </c>
      <c r="F12" s="1"/>
      <c r="G12" s="1"/>
      <c r="H12" s="1"/>
      <c r="I12" s="1"/>
      <c r="J12" s="1"/>
      <c r="K12" s="1"/>
    </row>
    <row r="13" spans="1:11" ht="21" customHeight="1" x14ac:dyDescent="0.2">
      <c r="A13" s="1"/>
      <c r="B13" s="1"/>
      <c r="C13" s="1" t="s">
        <v>39</v>
      </c>
      <c r="D13" s="1">
        <v>1</v>
      </c>
      <c r="E13" s="1">
        <v>1</v>
      </c>
      <c r="F13" s="1">
        <v>1</v>
      </c>
      <c r="G13" s="1">
        <v>700</v>
      </c>
      <c r="H13" s="1">
        <v>25</v>
      </c>
      <c r="I13" s="1" t="s">
        <v>93</v>
      </c>
      <c r="J13" s="1"/>
      <c r="K13" s="1"/>
    </row>
    <row r="14" spans="1:11" ht="21" customHeight="1" x14ac:dyDescent="0.2">
      <c r="A14" s="1"/>
      <c r="B14" s="1"/>
      <c r="C14" s="1" t="s">
        <v>49</v>
      </c>
      <c r="D14" s="1">
        <v>6</v>
      </c>
      <c r="E14" s="1">
        <v>6</v>
      </c>
      <c r="F14" s="1">
        <v>0</v>
      </c>
      <c r="G14" s="1">
        <v>0</v>
      </c>
      <c r="H14" s="1">
        <v>0</v>
      </c>
      <c r="I14" s="1" t="s">
        <v>133</v>
      </c>
      <c r="J14" s="1">
        <v>6</v>
      </c>
      <c r="K14" s="1"/>
    </row>
    <row r="15" spans="1:11" ht="21" customHeight="1" x14ac:dyDescent="0.2">
      <c r="A15" s="1"/>
      <c r="B15" s="1"/>
      <c r="C15" s="1" t="s">
        <v>94</v>
      </c>
      <c r="D15" s="1">
        <v>4</v>
      </c>
      <c r="E15" s="1">
        <v>2</v>
      </c>
      <c r="F15" s="1">
        <v>2</v>
      </c>
      <c r="G15" s="1">
        <v>1400</v>
      </c>
      <c r="H15" s="1">
        <v>20</v>
      </c>
      <c r="I15" s="1" t="s">
        <v>26</v>
      </c>
      <c r="J15" s="1"/>
      <c r="K15" s="1"/>
    </row>
    <row r="16" spans="1:11" ht="21" customHeight="1" x14ac:dyDescent="0.2">
      <c r="A16" s="1"/>
      <c r="B16" s="1"/>
      <c r="C16" s="1" t="s">
        <v>78</v>
      </c>
      <c r="D16" s="1">
        <v>3</v>
      </c>
      <c r="E16" s="1">
        <v>18.5</v>
      </c>
      <c r="F16" s="1">
        <v>0</v>
      </c>
      <c r="G16" s="1">
        <v>0</v>
      </c>
      <c r="H16" s="1">
        <v>0</v>
      </c>
      <c r="I16" s="1">
        <v>0</v>
      </c>
      <c r="J16" s="1">
        <v>18.5</v>
      </c>
      <c r="K16" s="1"/>
    </row>
    <row r="17" spans="1:11" ht="21" customHeight="1" x14ac:dyDescent="0.2">
      <c r="A17" s="1"/>
      <c r="B17" s="1"/>
      <c r="C17" s="1" t="s">
        <v>36</v>
      </c>
      <c r="D17" s="1">
        <v>16</v>
      </c>
      <c r="E17" s="1">
        <v>48</v>
      </c>
      <c r="F17" s="1">
        <v>48</v>
      </c>
      <c r="G17" s="1">
        <v>500</v>
      </c>
      <c r="H17" s="1"/>
      <c r="I17" s="1" t="s">
        <v>26</v>
      </c>
      <c r="J17" s="1"/>
      <c r="K17" s="1"/>
    </row>
    <row r="18" spans="1:11" ht="21" customHeight="1" x14ac:dyDescent="0.2">
      <c r="A18" s="1">
        <v>2</v>
      </c>
      <c r="B18" s="1" t="s">
        <v>120</v>
      </c>
      <c r="C18" s="86" t="s">
        <v>53</v>
      </c>
      <c r="D18" s="1">
        <v>1</v>
      </c>
      <c r="E18" s="1">
        <v>0.25</v>
      </c>
      <c r="F18" s="1">
        <v>0.25</v>
      </c>
      <c r="G18" s="1">
        <v>450</v>
      </c>
      <c r="H18" s="1">
        <v>7</v>
      </c>
      <c r="I18" s="1" t="s">
        <v>26</v>
      </c>
      <c r="J18" s="1"/>
      <c r="K18" s="1"/>
    </row>
    <row r="19" spans="1:11" ht="21" customHeight="1" x14ac:dyDescent="0.2">
      <c r="A19" s="1"/>
      <c r="B19" s="1"/>
      <c r="C19" s="86" t="s">
        <v>62</v>
      </c>
      <c r="D19" s="1">
        <v>1</v>
      </c>
      <c r="E19" s="1">
        <v>1</v>
      </c>
      <c r="F19" s="1"/>
      <c r="G19" s="1"/>
      <c r="H19" s="1"/>
      <c r="I19" s="1"/>
      <c r="J19" s="1"/>
      <c r="K19" s="1"/>
    </row>
    <row r="20" spans="1:11" ht="21" customHeight="1" x14ac:dyDescent="0.2">
      <c r="A20" s="1"/>
      <c r="B20" s="1"/>
      <c r="C20" s="86" t="s">
        <v>28</v>
      </c>
      <c r="D20" s="1">
        <v>3</v>
      </c>
      <c r="E20" s="1">
        <v>1</v>
      </c>
      <c r="F20" s="1">
        <v>1</v>
      </c>
      <c r="G20" s="1">
        <v>1500</v>
      </c>
      <c r="H20" s="1">
        <v>8</v>
      </c>
      <c r="I20" s="1" t="s">
        <v>56</v>
      </c>
      <c r="J20" s="1"/>
      <c r="K20" s="1"/>
    </row>
    <row r="21" spans="1:11" ht="21" customHeight="1" x14ac:dyDescent="0.2">
      <c r="A21" s="1"/>
      <c r="B21" s="1"/>
      <c r="C21" s="86" t="s">
        <v>34</v>
      </c>
      <c r="D21" s="1">
        <v>2</v>
      </c>
      <c r="E21" s="1">
        <v>2</v>
      </c>
      <c r="F21" s="1"/>
      <c r="G21" s="1"/>
      <c r="H21" s="1"/>
      <c r="I21" s="1"/>
      <c r="J21" s="1"/>
      <c r="K21" s="1"/>
    </row>
    <row r="22" spans="1:11" ht="21" customHeight="1" x14ac:dyDescent="0.2">
      <c r="A22" s="1"/>
      <c r="B22" s="1"/>
      <c r="C22" s="1" t="s">
        <v>121</v>
      </c>
      <c r="D22" s="1">
        <v>1</v>
      </c>
      <c r="E22" s="1">
        <v>1</v>
      </c>
      <c r="F22" s="1"/>
      <c r="G22" s="1"/>
      <c r="H22" s="1"/>
      <c r="I22" s="1"/>
      <c r="J22" s="1"/>
      <c r="K22" s="1"/>
    </row>
    <row r="23" spans="1:11" ht="21" customHeight="1" x14ac:dyDescent="0.2">
      <c r="A23" s="1"/>
      <c r="B23" s="1"/>
      <c r="C23" s="1" t="s">
        <v>65</v>
      </c>
      <c r="D23" s="1">
        <v>1</v>
      </c>
      <c r="E23" s="1">
        <v>6.5</v>
      </c>
      <c r="F23" s="1">
        <v>6.5</v>
      </c>
      <c r="G23" s="1">
        <v>65000</v>
      </c>
      <c r="H23" s="1">
        <v>0.8</v>
      </c>
      <c r="I23" s="1" t="s">
        <v>26</v>
      </c>
      <c r="J23" s="1"/>
      <c r="K23" s="1"/>
    </row>
    <row r="24" spans="1:11" ht="21" customHeight="1" x14ac:dyDescent="0.2">
      <c r="A24" s="1"/>
      <c r="B24" s="1"/>
      <c r="C24" s="1" t="s">
        <v>39</v>
      </c>
      <c r="D24" s="1">
        <v>1</v>
      </c>
      <c r="E24" s="1">
        <v>3</v>
      </c>
      <c r="F24" s="1">
        <v>3</v>
      </c>
      <c r="G24" s="1">
        <v>1200</v>
      </c>
      <c r="H24" s="1">
        <v>25</v>
      </c>
      <c r="I24" s="1" t="s">
        <v>26</v>
      </c>
      <c r="J24" s="1"/>
      <c r="K24" s="1"/>
    </row>
    <row r="25" spans="1:11" ht="21" customHeight="1" x14ac:dyDescent="0.2">
      <c r="A25" s="1"/>
      <c r="B25" s="1"/>
      <c r="C25" s="1" t="s">
        <v>49</v>
      </c>
      <c r="D25" s="1">
        <v>2</v>
      </c>
      <c r="E25" s="1">
        <v>2</v>
      </c>
      <c r="F25" s="1">
        <v>0</v>
      </c>
      <c r="G25" s="1">
        <v>0</v>
      </c>
      <c r="H25" s="1">
        <v>0</v>
      </c>
      <c r="I25" s="1" t="s">
        <v>133</v>
      </c>
      <c r="J25" s="1"/>
      <c r="K25" s="1"/>
    </row>
    <row r="26" spans="1:11" ht="21" customHeight="1" x14ac:dyDescent="0.2">
      <c r="A26" s="1"/>
      <c r="B26" s="1"/>
      <c r="C26" s="1" t="s">
        <v>94</v>
      </c>
      <c r="D26" s="1">
        <v>2</v>
      </c>
      <c r="E26" s="1">
        <v>3</v>
      </c>
      <c r="F26" s="1">
        <v>3</v>
      </c>
      <c r="G26" s="1">
        <v>2100</v>
      </c>
      <c r="H26" s="1">
        <v>20</v>
      </c>
      <c r="I26" s="1" t="s">
        <v>26</v>
      </c>
      <c r="J26" s="1"/>
      <c r="K26" s="1"/>
    </row>
    <row r="27" spans="1:11" ht="21" customHeight="1" x14ac:dyDescent="0.2">
      <c r="A27" s="1"/>
      <c r="B27" s="1"/>
      <c r="C27" s="86" t="s">
        <v>118</v>
      </c>
      <c r="D27" s="1">
        <v>1</v>
      </c>
      <c r="E27" s="1">
        <v>2</v>
      </c>
      <c r="F27" s="1">
        <v>2</v>
      </c>
      <c r="G27" s="1">
        <v>800</v>
      </c>
      <c r="H27" s="1">
        <v>4.5</v>
      </c>
      <c r="I27" s="1" t="s">
        <v>26</v>
      </c>
      <c r="J27" s="1"/>
      <c r="K27" s="1"/>
    </row>
    <row r="28" spans="1:11" ht="21" customHeight="1" x14ac:dyDescent="0.2">
      <c r="A28" s="1"/>
      <c r="B28" s="1"/>
      <c r="C28" s="86" t="s">
        <v>41</v>
      </c>
      <c r="D28" s="1">
        <v>2</v>
      </c>
      <c r="E28" s="1">
        <v>2</v>
      </c>
      <c r="F28" s="1">
        <v>2</v>
      </c>
      <c r="G28" s="1">
        <v>800</v>
      </c>
      <c r="H28" s="1">
        <v>25</v>
      </c>
      <c r="I28" s="1" t="s">
        <v>26</v>
      </c>
      <c r="J28" s="1"/>
      <c r="K28" s="1"/>
    </row>
    <row r="29" spans="1:11" ht="21" customHeight="1" x14ac:dyDescent="0.2">
      <c r="A29" s="1"/>
      <c r="B29" s="1"/>
      <c r="C29" s="86" t="s">
        <v>36</v>
      </c>
      <c r="D29" s="1">
        <v>4</v>
      </c>
      <c r="E29" s="1">
        <v>11</v>
      </c>
      <c r="F29" s="1">
        <v>11</v>
      </c>
      <c r="G29" s="1">
        <v>500</v>
      </c>
      <c r="H29" s="1"/>
      <c r="I29" s="1"/>
      <c r="J29" s="1"/>
      <c r="K29" s="1"/>
    </row>
    <row r="30" spans="1:11" ht="21" customHeight="1" x14ac:dyDescent="0.2">
      <c r="A30" s="1">
        <v>3</v>
      </c>
      <c r="B30" s="1" t="s">
        <v>122</v>
      </c>
      <c r="C30" s="89" t="s">
        <v>65</v>
      </c>
      <c r="D30" s="1">
        <v>5</v>
      </c>
      <c r="E30" s="1">
        <v>13</v>
      </c>
      <c r="F30" s="1">
        <v>13</v>
      </c>
      <c r="G30" s="1">
        <v>20000</v>
      </c>
      <c r="H30" s="1">
        <v>1.2</v>
      </c>
      <c r="I30" s="1" t="s">
        <v>26</v>
      </c>
      <c r="J30" s="1"/>
      <c r="K30" s="1"/>
    </row>
    <row r="31" spans="1:11" ht="21" customHeight="1" x14ac:dyDescent="0.2">
      <c r="A31" s="1"/>
      <c r="B31" s="1"/>
      <c r="C31" s="86" t="s">
        <v>118</v>
      </c>
      <c r="D31" s="1">
        <v>2</v>
      </c>
      <c r="E31" s="1">
        <v>14</v>
      </c>
      <c r="F31" s="1"/>
      <c r="G31" s="1">
        <v>3500</v>
      </c>
      <c r="H31" s="1">
        <v>4.5</v>
      </c>
      <c r="I31" s="1"/>
      <c r="J31" s="1"/>
      <c r="K31" s="1"/>
    </row>
    <row r="32" spans="1:11" ht="21" customHeight="1" x14ac:dyDescent="0.2">
      <c r="A32" s="1"/>
      <c r="B32" s="1"/>
      <c r="C32" s="1" t="s">
        <v>38</v>
      </c>
      <c r="D32" s="1">
        <v>1</v>
      </c>
      <c r="E32" s="1">
        <v>6</v>
      </c>
      <c r="F32" s="1">
        <v>6</v>
      </c>
      <c r="G32" s="1">
        <v>6000</v>
      </c>
      <c r="H32" s="1">
        <v>25</v>
      </c>
      <c r="I32" s="1" t="s">
        <v>123</v>
      </c>
      <c r="J32" s="1"/>
      <c r="K32" s="1"/>
    </row>
    <row r="33" spans="1:11" ht="21" customHeight="1" x14ac:dyDescent="0.2">
      <c r="A33" s="1"/>
      <c r="B33" s="1"/>
      <c r="C33" s="1" t="s">
        <v>34</v>
      </c>
      <c r="D33" s="1">
        <v>6</v>
      </c>
      <c r="E33" s="1">
        <v>4</v>
      </c>
      <c r="F33" s="1"/>
      <c r="G33" s="1"/>
      <c r="H33" s="1"/>
      <c r="I33" s="1"/>
      <c r="J33" s="1"/>
      <c r="K33" s="1"/>
    </row>
    <row r="34" spans="1:11" ht="21" customHeight="1" x14ac:dyDescent="0.2">
      <c r="A34" s="1"/>
      <c r="B34" s="1"/>
      <c r="C34" s="1" t="s">
        <v>49</v>
      </c>
      <c r="D34" s="1">
        <v>3</v>
      </c>
      <c r="E34" s="1">
        <v>3</v>
      </c>
      <c r="F34" s="1">
        <v>0</v>
      </c>
      <c r="G34" s="1">
        <v>0</v>
      </c>
      <c r="H34" s="1">
        <v>0</v>
      </c>
      <c r="I34" s="1" t="s">
        <v>133</v>
      </c>
      <c r="J34" s="1"/>
      <c r="K34" s="1"/>
    </row>
    <row r="35" spans="1:11" ht="21" customHeight="1" x14ac:dyDescent="0.2">
      <c r="A35" s="1"/>
      <c r="B35" s="1"/>
      <c r="C35" s="1" t="s">
        <v>36</v>
      </c>
      <c r="D35" s="1">
        <v>4</v>
      </c>
      <c r="E35" s="1">
        <v>12</v>
      </c>
      <c r="F35" s="1">
        <v>12</v>
      </c>
      <c r="G35" s="1">
        <v>500</v>
      </c>
      <c r="H35" s="1"/>
      <c r="I35" s="1"/>
      <c r="J35" s="1"/>
      <c r="K35" s="1"/>
    </row>
    <row r="36" spans="1:11" ht="21" customHeight="1" x14ac:dyDescent="0.2">
      <c r="A36" s="1">
        <v>4</v>
      </c>
      <c r="B36" s="1" t="s">
        <v>130</v>
      </c>
      <c r="C36" s="1" t="s">
        <v>36</v>
      </c>
      <c r="D36" s="1">
        <v>3</v>
      </c>
      <c r="E36" s="1">
        <v>9</v>
      </c>
      <c r="F36" s="1">
        <v>9</v>
      </c>
      <c r="G36" s="1">
        <v>500</v>
      </c>
      <c r="H36" s="1"/>
      <c r="I36" s="1"/>
      <c r="J36" s="1"/>
      <c r="K36" s="1"/>
    </row>
    <row r="37" spans="1:11" ht="21" customHeight="1" x14ac:dyDescent="0.2">
      <c r="A37" s="1">
        <v>5</v>
      </c>
      <c r="B37" s="1" t="s">
        <v>131</v>
      </c>
      <c r="C37" s="1" t="s">
        <v>36</v>
      </c>
      <c r="D37" s="1">
        <v>2</v>
      </c>
      <c r="E37" s="1">
        <v>4</v>
      </c>
      <c r="F37" s="1">
        <v>4</v>
      </c>
      <c r="G37" s="1">
        <v>500</v>
      </c>
      <c r="H37" s="1"/>
      <c r="I37" s="1"/>
      <c r="J37" s="1"/>
      <c r="K37" s="1"/>
    </row>
    <row r="38" spans="1:11" ht="21" customHeight="1" x14ac:dyDescent="0.2">
      <c r="A38" s="1"/>
      <c r="B38" s="1"/>
      <c r="C38" s="1" t="s">
        <v>121</v>
      </c>
      <c r="D38" s="1">
        <v>7</v>
      </c>
      <c r="E38" s="1">
        <v>7</v>
      </c>
      <c r="F38" s="1"/>
      <c r="G38" s="1"/>
      <c r="H38" s="1"/>
      <c r="I38" s="1"/>
      <c r="J38" s="1"/>
      <c r="K38" s="1"/>
    </row>
    <row r="39" spans="1:11" ht="21" customHeight="1" x14ac:dyDescent="0.2">
      <c r="A39" s="1"/>
      <c r="B39" s="1"/>
      <c r="C39" s="86" t="s">
        <v>118</v>
      </c>
      <c r="D39" s="1">
        <v>6</v>
      </c>
      <c r="E39" s="1">
        <v>47</v>
      </c>
      <c r="F39" s="1">
        <v>47</v>
      </c>
      <c r="G39" s="1">
        <v>2000</v>
      </c>
      <c r="H39" s="1">
        <v>4.5</v>
      </c>
      <c r="I39" s="1"/>
      <c r="J39" s="1"/>
      <c r="K39" s="1"/>
    </row>
    <row r="40" spans="1:11" ht="21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ht="21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</row>
    <row r="42" spans="1:11" ht="21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ht="21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</row>
    <row r="44" spans="1:11" ht="21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</row>
    <row r="45" spans="1:11" ht="21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1" x14ac:dyDescent="0.2">
      <c r="A46" t="s">
        <v>10</v>
      </c>
      <c r="C46" s="1" t="s">
        <v>36</v>
      </c>
    </row>
    <row r="47" spans="1:11" x14ac:dyDescent="0.2">
      <c r="B47" t="s">
        <v>11</v>
      </c>
    </row>
    <row r="48" spans="1:11" x14ac:dyDescent="0.2">
      <c r="C48" t="s">
        <v>19</v>
      </c>
    </row>
    <row r="49" spans="3:9" x14ac:dyDescent="0.2">
      <c r="C49" t="s">
        <v>20</v>
      </c>
      <c r="I49" t="s">
        <v>124</v>
      </c>
    </row>
    <row r="50" spans="3:9" x14ac:dyDescent="0.2">
      <c r="I50" t="s">
        <v>125</v>
      </c>
    </row>
    <row r="51" spans="3:9" x14ac:dyDescent="0.2">
      <c r="I51" t="s">
        <v>126</v>
      </c>
    </row>
  </sheetData>
  <mergeCells count="13">
    <mergeCell ref="K4:K5"/>
    <mergeCell ref="I4:I5"/>
    <mergeCell ref="J4:J5"/>
    <mergeCell ref="A1:J1"/>
    <mergeCell ref="A2:J2"/>
    <mergeCell ref="A4:A5"/>
    <mergeCell ref="B4:B5"/>
    <mergeCell ref="D4:D5"/>
    <mergeCell ref="E4:E5"/>
    <mergeCell ref="C4:C5"/>
    <mergeCell ref="F4:F5"/>
    <mergeCell ref="G4:G5"/>
    <mergeCell ref="H4:H5"/>
  </mergeCells>
  <pageMargins left="0.55000000000000004" right="0.17" top="0.55000000000000004" bottom="0.28000000000000003" header="0.31496062992125984" footer="0.23"/>
  <pageSetup paperSize="9" orientation="landscape" r:id="rId1"/>
  <headerFooter>
    <oddFooter>&amp;Z&amp;F&amp;Rหน้าที่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K14"/>
  <sheetViews>
    <sheetView workbookViewId="0">
      <selection activeCell="A8" sqref="A8"/>
    </sheetView>
  </sheetViews>
  <sheetFormatPr defaultColWidth="9" defaultRowHeight="24" x14ac:dyDescent="0.55000000000000004"/>
  <cols>
    <col min="1" max="1" width="5" style="65" customWidth="1"/>
    <col min="2" max="2" width="10.875" style="35" customWidth="1"/>
    <col min="3" max="3" width="12.375" style="17" customWidth="1"/>
    <col min="4" max="4" width="9.875" style="17" customWidth="1"/>
    <col min="5" max="5" width="9.25" style="17" customWidth="1"/>
    <col min="6" max="6" width="11.25" style="17" customWidth="1"/>
    <col min="7" max="7" width="12.25" style="17" customWidth="1"/>
    <col min="8" max="8" width="11.125" style="20" customWidth="1"/>
    <col min="9" max="9" width="11.25" style="17" customWidth="1"/>
    <col min="10" max="10" width="12.625" style="63" customWidth="1"/>
    <col min="11" max="11" width="13.125" style="17" customWidth="1"/>
    <col min="12" max="16384" width="9" style="17"/>
  </cols>
  <sheetData>
    <row r="1" spans="1:11" x14ac:dyDescent="0.55000000000000004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x14ac:dyDescent="0.55000000000000004">
      <c r="A2" s="100" t="s">
        <v>114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55000000000000004">
      <c r="A3" s="18"/>
      <c r="B3" s="32"/>
      <c r="C3" s="18"/>
      <c r="D3" s="18"/>
      <c r="E3" s="18"/>
      <c r="G3" s="18"/>
      <c r="H3" s="19"/>
      <c r="I3" s="18"/>
      <c r="J3" s="62"/>
    </row>
    <row r="4" spans="1:11" s="177" customFormat="1" ht="47.25" customHeight="1" x14ac:dyDescent="0.2">
      <c r="A4" s="157" t="s">
        <v>0</v>
      </c>
      <c r="B4" s="158" t="s">
        <v>21</v>
      </c>
      <c r="C4" s="159" t="s">
        <v>12</v>
      </c>
      <c r="D4" s="159" t="s">
        <v>8</v>
      </c>
      <c r="E4" s="162" t="s">
        <v>13</v>
      </c>
      <c r="F4" s="159" t="s">
        <v>80</v>
      </c>
      <c r="G4" s="162" t="s">
        <v>14</v>
      </c>
      <c r="H4" s="183" t="s">
        <v>15</v>
      </c>
      <c r="I4" s="162" t="s">
        <v>16</v>
      </c>
      <c r="J4" s="159" t="s">
        <v>17</v>
      </c>
      <c r="K4" s="157" t="s">
        <v>7</v>
      </c>
    </row>
    <row r="5" spans="1:11" s="177" customFormat="1" ht="38.25" customHeight="1" x14ac:dyDescent="0.2">
      <c r="A5" s="157"/>
      <c r="B5" s="158"/>
      <c r="C5" s="163"/>
      <c r="D5" s="163"/>
      <c r="E5" s="162"/>
      <c r="F5" s="163"/>
      <c r="G5" s="162"/>
      <c r="H5" s="184"/>
      <c r="I5" s="162"/>
      <c r="J5" s="163"/>
      <c r="K5" s="157"/>
    </row>
    <row r="6" spans="1:11" s="182" customFormat="1" ht="21" customHeight="1" x14ac:dyDescent="0.5">
      <c r="A6" s="133">
        <v>1</v>
      </c>
      <c r="B6" s="121" t="s">
        <v>42</v>
      </c>
      <c r="C6" s="133" t="s">
        <v>38</v>
      </c>
      <c r="D6" s="179">
        <v>8</v>
      </c>
      <c r="E6" s="179">
        <v>50</v>
      </c>
      <c r="F6" s="179">
        <v>2</v>
      </c>
      <c r="G6" s="179">
        <v>48</v>
      </c>
      <c r="H6" s="179">
        <v>4000</v>
      </c>
      <c r="I6" s="179">
        <v>30</v>
      </c>
      <c r="J6" s="132" t="s">
        <v>139</v>
      </c>
      <c r="K6" s="134"/>
    </row>
    <row r="7" spans="1:11" s="191" customFormat="1" ht="21" customHeight="1" x14ac:dyDescent="0.5">
      <c r="A7" s="185" t="s">
        <v>6</v>
      </c>
      <c r="B7" s="186"/>
      <c r="C7" s="133" t="s">
        <v>38</v>
      </c>
      <c r="D7" s="187">
        <f>SUM(D6:D6)</f>
        <v>8</v>
      </c>
      <c r="E7" s="168">
        <f>SUM(E6:E6)</f>
        <v>50</v>
      </c>
      <c r="F7" s="187">
        <f>SUM(F6:F6)</f>
        <v>2</v>
      </c>
      <c r="G7" s="187">
        <f>SUM(G6:G6)</f>
        <v>48</v>
      </c>
      <c r="H7" s="188">
        <f>SUM(H6:H6)</f>
        <v>4000</v>
      </c>
      <c r="I7" s="189">
        <v>30</v>
      </c>
      <c r="J7" s="190" t="s">
        <v>139</v>
      </c>
      <c r="K7" s="170"/>
    </row>
    <row r="8" spans="1:11" s="135" customFormat="1" ht="18" x14ac:dyDescent="0.25">
      <c r="A8" s="135" t="s">
        <v>135</v>
      </c>
    </row>
    <row r="9" spans="1:11" s="135" customFormat="1" ht="18" x14ac:dyDescent="0.25">
      <c r="B9" s="135" t="s">
        <v>11</v>
      </c>
    </row>
    <row r="10" spans="1:11" s="135" customFormat="1" ht="18" x14ac:dyDescent="0.25">
      <c r="C10" s="135" t="s">
        <v>112</v>
      </c>
    </row>
    <row r="11" spans="1:11" s="135" customFormat="1" ht="18" x14ac:dyDescent="0.25">
      <c r="C11" s="135" t="s">
        <v>20</v>
      </c>
      <c r="I11" s="135" t="s">
        <v>124</v>
      </c>
    </row>
    <row r="12" spans="1:11" s="135" customFormat="1" ht="18" x14ac:dyDescent="0.25">
      <c r="B12" s="135" t="s">
        <v>127</v>
      </c>
      <c r="I12" s="135" t="s">
        <v>125</v>
      </c>
    </row>
    <row r="13" spans="1:11" s="135" customFormat="1" ht="18" x14ac:dyDescent="0.25">
      <c r="I13" s="135" t="s">
        <v>126</v>
      </c>
    </row>
    <row r="14" spans="1:11" x14ac:dyDescent="0.55000000000000004">
      <c r="A14" s="17"/>
      <c r="F14" s="77"/>
      <c r="H14" s="17"/>
      <c r="J14" s="17"/>
    </row>
  </sheetData>
  <mergeCells count="13"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91" right="0.70866141732283472" top="0.74803149606299213" bottom="0.74803149606299213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K14"/>
  <sheetViews>
    <sheetView zoomScale="110" zoomScaleNormal="110" workbookViewId="0">
      <selection sqref="A1:XFD2"/>
    </sheetView>
  </sheetViews>
  <sheetFormatPr defaultColWidth="9" defaultRowHeight="24" x14ac:dyDescent="0.55000000000000004"/>
  <cols>
    <col min="1" max="1" width="3.375" style="22" customWidth="1"/>
    <col min="2" max="2" width="6.875" style="31" customWidth="1"/>
    <col min="3" max="3" width="11" style="22" customWidth="1"/>
    <col min="4" max="4" width="9.875" style="22" customWidth="1"/>
    <col min="5" max="5" width="9.75" style="22" customWidth="1"/>
    <col min="6" max="6" width="11.25" style="22" customWidth="1"/>
    <col min="7" max="7" width="12.375" style="22" customWidth="1"/>
    <col min="8" max="8" width="14" style="22" customWidth="1"/>
    <col min="9" max="9" width="11.25" style="22" customWidth="1"/>
    <col min="10" max="10" width="12.875" style="22" customWidth="1"/>
    <col min="11" max="11" width="11" style="22" customWidth="1"/>
    <col min="12" max="16384" width="9" style="22"/>
  </cols>
  <sheetData>
    <row r="1" spans="1:11" s="17" customFormat="1" x14ac:dyDescent="0.55000000000000004">
      <c r="A1" s="100" t="s">
        <v>110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s="17" customFormat="1" x14ac:dyDescent="0.55000000000000004">
      <c r="A2" s="100" t="s">
        <v>111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55000000000000004">
      <c r="A3" s="23"/>
      <c r="B3" s="28"/>
      <c r="C3" s="23"/>
      <c r="D3" s="23"/>
      <c r="E3" s="23"/>
      <c r="G3" s="23"/>
      <c r="H3" s="23"/>
      <c r="I3" s="23"/>
      <c r="J3" s="23"/>
    </row>
    <row r="4" spans="1:11" s="24" customFormat="1" ht="28.5" customHeight="1" x14ac:dyDescent="0.2">
      <c r="A4" s="119" t="s">
        <v>0</v>
      </c>
      <c r="B4" s="120" t="s">
        <v>21</v>
      </c>
      <c r="C4" s="117" t="s">
        <v>12</v>
      </c>
      <c r="D4" s="117" t="s">
        <v>8</v>
      </c>
      <c r="E4" s="107" t="s">
        <v>13</v>
      </c>
      <c r="F4" s="117" t="s">
        <v>18</v>
      </c>
      <c r="G4" s="107" t="s">
        <v>14</v>
      </c>
      <c r="H4" s="107" t="s">
        <v>15</v>
      </c>
      <c r="I4" s="107" t="s">
        <v>16</v>
      </c>
      <c r="J4" s="107" t="s">
        <v>17</v>
      </c>
      <c r="K4" s="119" t="s">
        <v>7</v>
      </c>
    </row>
    <row r="5" spans="1:11" s="24" customFormat="1" ht="27.75" customHeight="1" x14ac:dyDescent="0.2">
      <c r="A5" s="119"/>
      <c r="B5" s="120"/>
      <c r="C5" s="118"/>
      <c r="D5" s="118"/>
      <c r="E5" s="107"/>
      <c r="F5" s="118"/>
      <c r="G5" s="107"/>
      <c r="H5" s="107"/>
      <c r="I5" s="107"/>
      <c r="J5" s="107"/>
      <c r="K5" s="119"/>
    </row>
    <row r="6" spans="1:11" ht="21" customHeight="1" x14ac:dyDescent="0.55000000000000004">
      <c r="A6" s="27">
        <v>1</v>
      </c>
      <c r="B6" s="30" t="s">
        <v>68</v>
      </c>
      <c r="C6" s="26" t="s">
        <v>69</v>
      </c>
      <c r="D6" s="26">
        <v>3</v>
      </c>
      <c r="E6" s="26">
        <v>12</v>
      </c>
      <c r="F6" s="26">
        <v>0</v>
      </c>
      <c r="G6" s="26">
        <v>12</v>
      </c>
      <c r="H6" s="26">
        <v>4800</v>
      </c>
      <c r="I6" s="26">
        <v>40</v>
      </c>
      <c r="J6" s="26" t="s">
        <v>70</v>
      </c>
      <c r="K6" s="27"/>
    </row>
    <row r="7" spans="1:11" ht="21" customHeight="1" x14ac:dyDescent="0.55000000000000004">
      <c r="A7" s="27"/>
      <c r="B7" s="30"/>
      <c r="C7" s="26"/>
      <c r="D7" s="26"/>
      <c r="E7" s="26"/>
      <c r="F7" s="26"/>
      <c r="G7" s="26"/>
      <c r="H7" s="26"/>
      <c r="I7" s="26"/>
      <c r="J7" s="26"/>
      <c r="K7" s="27"/>
    </row>
    <row r="8" spans="1:11" ht="21" customHeight="1" x14ac:dyDescent="0.55000000000000004">
      <c r="A8" s="27" t="s">
        <v>6</v>
      </c>
      <c r="B8" s="30"/>
      <c r="C8" s="26" t="s">
        <v>69</v>
      </c>
      <c r="D8" s="27">
        <f t="shared" ref="D8:I8" si="0">SUM(D6:D7)</f>
        <v>3</v>
      </c>
      <c r="E8" s="27">
        <f t="shared" si="0"/>
        <v>12</v>
      </c>
      <c r="F8" s="27">
        <f t="shared" si="0"/>
        <v>0</v>
      </c>
      <c r="G8" s="27">
        <f t="shared" si="0"/>
        <v>12</v>
      </c>
      <c r="H8" s="27">
        <f t="shared" si="0"/>
        <v>4800</v>
      </c>
      <c r="I8" s="27">
        <f t="shared" si="0"/>
        <v>40</v>
      </c>
      <c r="J8" s="26" t="s">
        <v>70</v>
      </c>
      <c r="K8" s="27">
        <f>SUM(K6:K7)</f>
        <v>0</v>
      </c>
    </row>
    <row r="9" spans="1:11" x14ac:dyDescent="0.55000000000000004">
      <c r="A9" s="22" t="s">
        <v>10</v>
      </c>
    </row>
    <row r="10" spans="1:11" x14ac:dyDescent="0.55000000000000004">
      <c r="B10" s="31" t="s">
        <v>11</v>
      </c>
    </row>
    <row r="11" spans="1:11" x14ac:dyDescent="0.55000000000000004">
      <c r="C11" s="22" t="s">
        <v>19</v>
      </c>
    </row>
    <row r="12" spans="1:11" x14ac:dyDescent="0.55000000000000004">
      <c r="C12" s="22" t="s">
        <v>20</v>
      </c>
      <c r="I12" s="22" t="s">
        <v>1</v>
      </c>
    </row>
    <row r="13" spans="1:11" x14ac:dyDescent="0.55000000000000004">
      <c r="I13" s="22" t="s">
        <v>2</v>
      </c>
    </row>
    <row r="14" spans="1:11" x14ac:dyDescent="0.55000000000000004">
      <c r="I14" s="22" t="s">
        <v>3</v>
      </c>
    </row>
  </sheetData>
  <mergeCells count="13"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7" right="0.7" top="0.75" bottom="0.75" header="0.3" footer="0.3"/>
  <pageSetup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K14"/>
  <sheetViews>
    <sheetView zoomScaleNormal="100" workbookViewId="0">
      <selection sqref="A1:XFD2"/>
    </sheetView>
  </sheetViews>
  <sheetFormatPr defaultColWidth="9" defaultRowHeight="24" x14ac:dyDescent="0.55000000000000004"/>
  <cols>
    <col min="1" max="1" width="3.875" style="22" customWidth="1"/>
    <col min="2" max="2" width="6.5" style="31" customWidth="1"/>
    <col min="3" max="3" width="12.375" style="22" customWidth="1"/>
    <col min="4" max="4" width="9.875" style="22" customWidth="1"/>
    <col min="5" max="5" width="9.75" style="22" customWidth="1"/>
    <col min="6" max="6" width="11.25" style="22" customWidth="1"/>
    <col min="7" max="7" width="12.375" style="22" customWidth="1"/>
    <col min="8" max="8" width="11.875" style="22" customWidth="1"/>
    <col min="9" max="9" width="11.25" style="22" customWidth="1"/>
    <col min="10" max="10" width="13.75" style="22" customWidth="1"/>
    <col min="11" max="11" width="12" style="22" customWidth="1"/>
    <col min="12" max="16384" width="9" style="22"/>
  </cols>
  <sheetData>
    <row r="1" spans="1:11" s="17" customFormat="1" x14ac:dyDescent="0.55000000000000004">
      <c r="A1" s="100" t="s">
        <v>110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s="17" customFormat="1" x14ac:dyDescent="0.55000000000000004">
      <c r="A2" s="100" t="s">
        <v>111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55000000000000004">
      <c r="A3" s="23"/>
      <c r="B3" s="28"/>
      <c r="C3" s="23"/>
      <c r="D3" s="23"/>
      <c r="E3" s="23"/>
      <c r="G3" s="23"/>
      <c r="H3" s="23"/>
      <c r="I3" s="23"/>
      <c r="J3" s="23"/>
    </row>
    <row r="4" spans="1:11" s="24" customFormat="1" ht="28.5" customHeight="1" x14ac:dyDescent="0.2">
      <c r="A4" s="119" t="s">
        <v>0</v>
      </c>
      <c r="B4" s="120" t="s">
        <v>21</v>
      </c>
      <c r="C4" s="117" t="s">
        <v>12</v>
      </c>
      <c r="D4" s="117" t="s">
        <v>8</v>
      </c>
      <c r="E4" s="107" t="s">
        <v>13</v>
      </c>
      <c r="F4" s="117" t="s">
        <v>80</v>
      </c>
      <c r="G4" s="107" t="s">
        <v>14</v>
      </c>
      <c r="H4" s="107" t="s">
        <v>84</v>
      </c>
      <c r="I4" s="107" t="s">
        <v>16</v>
      </c>
      <c r="J4" s="107" t="s">
        <v>17</v>
      </c>
      <c r="K4" s="119" t="s">
        <v>7</v>
      </c>
    </row>
    <row r="5" spans="1:11" s="24" customFormat="1" ht="30" customHeight="1" x14ac:dyDescent="0.2">
      <c r="A5" s="119"/>
      <c r="B5" s="120"/>
      <c r="C5" s="118"/>
      <c r="D5" s="118"/>
      <c r="E5" s="107"/>
      <c r="F5" s="118"/>
      <c r="G5" s="107"/>
      <c r="H5" s="107"/>
      <c r="I5" s="107"/>
      <c r="J5" s="107"/>
      <c r="K5" s="119"/>
    </row>
    <row r="6" spans="1:11" ht="21" customHeight="1" x14ac:dyDescent="0.55000000000000004">
      <c r="A6" s="27">
        <v>1</v>
      </c>
      <c r="B6" s="30" t="s">
        <v>68</v>
      </c>
      <c r="C6" s="26" t="s">
        <v>73</v>
      </c>
      <c r="D6" s="26">
        <v>1</v>
      </c>
      <c r="E6" s="26">
        <v>3</v>
      </c>
      <c r="F6" s="26">
        <v>0</v>
      </c>
      <c r="G6" s="26">
        <v>3</v>
      </c>
      <c r="H6" s="26">
        <v>400</v>
      </c>
      <c r="I6" s="26">
        <v>40</v>
      </c>
      <c r="J6" s="26" t="s">
        <v>72</v>
      </c>
      <c r="K6" s="27"/>
    </row>
    <row r="7" spans="1:11" ht="21" customHeight="1" x14ac:dyDescent="0.55000000000000004">
      <c r="A7" s="27"/>
      <c r="B7" s="30"/>
      <c r="C7" s="26"/>
      <c r="D7" s="26"/>
      <c r="E7" s="26"/>
      <c r="F7" s="26"/>
      <c r="G7" s="26"/>
      <c r="H7" s="26"/>
      <c r="I7" s="26"/>
      <c r="J7" s="26"/>
      <c r="K7" s="27"/>
    </row>
    <row r="8" spans="1:11" ht="21" customHeight="1" x14ac:dyDescent="0.55000000000000004">
      <c r="A8" s="72" t="s">
        <v>6</v>
      </c>
      <c r="B8" s="30"/>
      <c r="C8" s="26" t="s">
        <v>73</v>
      </c>
      <c r="D8" s="27">
        <f t="shared" ref="D8:I8" si="0">SUM(D6:D7)</f>
        <v>1</v>
      </c>
      <c r="E8" s="27">
        <f t="shared" si="0"/>
        <v>3</v>
      </c>
      <c r="F8" s="27">
        <f t="shared" si="0"/>
        <v>0</v>
      </c>
      <c r="G8" s="27">
        <f t="shared" si="0"/>
        <v>3</v>
      </c>
      <c r="H8" s="27">
        <f t="shared" si="0"/>
        <v>400</v>
      </c>
      <c r="I8" s="27">
        <f t="shared" si="0"/>
        <v>40</v>
      </c>
      <c r="J8" s="26" t="s">
        <v>72</v>
      </c>
      <c r="K8" s="27"/>
    </row>
    <row r="9" spans="1:11" x14ac:dyDescent="0.55000000000000004">
      <c r="A9" s="22" t="s">
        <v>10</v>
      </c>
    </row>
    <row r="10" spans="1:11" x14ac:dyDescent="0.55000000000000004">
      <c r="B10" s="31" t="s">
        <v>11</v>
      </c>
    </row>
    <row r="11" spans="1:11" x14ac:dyDescent="0.55000000000000004">
      <c r="C11" s="22" t="s">
        <v>19</v>
      </c>
    </row>
    <row r="12" spans="1:11" x14ac:dyDescent="0.55000000000000004">
      <c r="C12" s="22" t="s">
        <v>20</v>
      </c>
      <c r="I12" s="22" t="s">
        <v>1</v>
      </c>
    </row>
    <row r="13" spans="1:11" x14ac:dyDescent="0.55000000000000004">
      <c r="I13" s="22" t="s">
        <v>2</v>
      </c>
    </row>
    <row r="14" spans="1:11" x14ac:dyDescent="0.55000000000000004">
      <c r="I14" s="22" t="s">
        <v>3</v>
      </c>
    </row>
  </sheetData>
  <mergeCells count="13"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7" right="0.7" top="0.75" bottom="0.75" header="0.3" footer="0.3"/>
  <pageSetup scale="9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1:K14"/>
  <sheetViews>
    <sheetView workbookViewId="0">
      <selection activeCell="I6" sqref="I6"/>
    </sheetView>
  </sheetViews>
  <sheetFormatPr defaultColWidth="9" defaultRowHeight="24" x14ac:dyDescent="0.55000000000000004"/>
  <cols>
    <col min="1" max="1" width="3.5" style="56" customWidth="1"/>
    <col min="2" max="2" width="12.25" style="31" customWidth="1"/>
    <col min="3" max="3" width="12.375" style="22" customWidth="1"/>
    <col min="4" max="4" width="9.875" style="22" customWidth="1"/>
    <col min="5" max="5" width="9.75" style="22" customWidth="1"/>
    <col min="6" max="6" width="11.625" style="22" customWidth="1"/>
    <col min="7" max="7" width="12.375" style="22" customWidth="1"/>
    <col min="8" max="8" width="13.125" style="22" customWidth="1"/>
    <col min="9" max="9" width="9.875" style="22" customWidth="1"/>
    <col min="10" max="10" width="13.75" style="22" customWidth="1"/>
    <col min="11" max="11" width="14" style="22" customWidth="1"/>
    <col min="12" max="16384" width="9" style="22"/>
  </cols>
  <sheetData>
    <row r="1" spans="1:11" s="17" customFormat="1" x14ac:dyDescent="0.55000000000000004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s="17" customFormat="1" x14ac:dyDescent="0.55000000000000004">
      <c r="A2" s="100" t="s">
        <v>114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55000000000000004">
      <c r="A3" s="75"/>
      <c r="B3" s="28"/>
      <c r="C3" s="23"/>
      <c r="D3" s="23"/>
      <c r="E3" s="23"/>
      <c r="G3" s="23"/>
      <c r="H3" s="23"/>
      <c r="I3" s="23"/>
      <c r="J3" s="23"/>
    </row>
    <row r="4" spans="1:11" s="193" customFormat="1" ht="28.5" customHeight="1" x14ac:dyDescent="0.2">
      <c r="A4" s="192" t="s">
        <v>0</v>
      </c>
      <c r="B4" s="192" t="s">
        <v>21</v>
      </c>
      <c r="C4" s="160" t="s">
        <v>12</v>
      </c>
      <c r="D4" s="160" t="s">
        <v>8</v>
      </c>
      <c r="E4" s="161" t="s">
        <v>13</v>
      </c>
      <c r="F4" s="160" t="s">
        <v>18</v>
      </c>
      <c r="G4" s="161" t="s">
        <v>14</v>
      </c>
      <c r="H4" s="161" t="s">
        <v>15</v>
      </c>
      <c r="I4" s="161" t="s">
        <v>16</v>
      </c>
      <c r="J4" s="161" t="s">
        <v>17</v>
      </c>
      <c r="K4" s="192" t="s">
        <v>7</v>
      </c>
    </row>
    <row r="5" spans="1:11" s="193" customFormat="1" ht="47.25" customHeight="1" x14ac:dyDescent="0.2">
      <c r="A5" s="192"/>
      <c r="B5" s="192"/>
      <c r="C5" s="164"/>
      <c r="D5" s="164"/>
      <c r="E5" s="161"/>
      <c r="F5" s="164"/>
      <c r="G5" s="161"/>
      <c r="H5" s="161"/>
      <c r="I5" s="161"/>
      <c r="J5" s="161"/>
      <c r="K5" s="192"/>
    </row>
    <row r="6" spans="1:11" s="196" customFormat="1" ht="21" customHeight="1" x14ac:dyDescent="0.5">
      <c r="A6" s="194">
        <v>1</v>
      </c>
      <c r="B6" s="195" t="s">
        <v>42</v>
      </c>
      <c r="C6" s="179" t="s">
        <v>40</v>
      </c>
      <c r="D6" s="179">
        <v>4</v>
      </c>
      <c r="E6" s="179">
        <v>3</v>
      </c>
      <c r="F6" s="179">
        <v>2</v>
      </c>
      <c r="G6" s="179">
        <v>1</v>
      </c>
      <c r="H6" s="179">
        <v>300</v>
      </c>
      <c r="I6" s="179">
        <v>170</v>
      </c>
      <c r="J6" s="132" t="s">
        <v>140</v>
      </c>
      <c r="K6" s="180"/>
    </row>
    <row r="7" spans="1:11" s="201" customFormat="1" ht="21" customHeight="1" x14ac:dyDescent="0.5">
      <c r="A7" s="197" t="s">
        <v>6</v>
      </c>
      <c r="B7" s="198"/>
      <c r="C7" s="179" t="s">
        <v>40</v>
      </c>
      <c r="D7" s="168">
        <f>SUM(D6:D6)</f>
        <v>4</v>
      </c>
      <c r="E7" s="168">
        <v>3</v>
      </c>
      <c r="F7" s="168">
        <f>SUM(F6:F6)</f>
        <v>2</v>
      </c>
      <c r="G7" s="168">
        <f>SUM(G6:G6)</f>
        <v>1</v>
      </c>
      <c r="H7" s="168">
        <f>SUM(H6:H6)</f>
        <v>300</v>
      </c>
      <c r="I7" s="199"/>
      <c r="J7" s="200" t="s">
        <v>79</v>
      </c>
      <c r="K7" s="168"/>
    </row>
    <row r="8" spans="1:11" s="135" customFormat="1" ht="18" x14ac:dyDescent="0.25">
      <c r="A8" s="135" t="s">
        <v>141</v>
      </c>
    </row>
    <row r="9" spans="1:11" s="135" customFormat="1" ht="18" x14ac:dyDescent="0.25">
      <c r="B9" s="135" t="s">
        <v>11</v>
      </c>
    </row>
    <row r="10" spans="1:11" s="135" customFormat="1" ht="18" x14ac:dyDescent="0.25">
      <c r="C10" s="135" t="s">
        <v>112</v>
      </c>
    </row>
    <row r="11" spans="1:11" s="135" customFormat="1" ht="18" x14ac:dyDescent="0.25">
      <c r="C11" s="135" t="s">
        <v>20</v>
      </c>
      <c r="I11" s="135" t="s">
        <v>124</v>
      </c>
    </row>
    <row r="12" spans="1:11" s="135" customFormat="1" ht="18" x14ac:dyDescent="0.25">
      <c r="B12" s="135" t="s">
        <v>127</v>
      </c>
      <c r="I12" s="135" t="s">
        <v>125</v>
      </c>
    </row>
    <row r="13" spans="1:11" s="135" customFormat="1" ht="18" x14ac:dyDescent="0.25">
      <c r="I13" s="135" t="s">
        <v>126</v>
      </c>
    </row>
    <row r="14" spans="1:11" s="17" customFormat="1" x14ac:dyDescent="0.55000000000000004">
      <c r="B14" s="35"/>
      <c r="F14" s="77"/>
    </row>
  </sheetData>
  <mergeCells count="13"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70866141732283472" right="0.47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1:L14"/>
  <sheetViews>
    <sheetView workbookViewId="0">
      <selection activeCell="I21" sqref="I21"/>
    </sheetView>
  </sheetViews>
  <sheetFormatPr defaultColWidth="9" defaultRowHeight="24" x14ac:dyDescent="0.55000000000000004"/>
  <cols>
    <col min="1" max="1" width="5" style="17" customWidth="1"/>
    <col min="2" max="2" width="10.5" style="35" customWidth="1"/>
    <col min="3" max="3" width="12.375" style="17" customWidth="1"/>
    <col min="4" max="4" width="9.875" style="17" customWidth="1"/>
    <col min="5" max="5" width="9.75" style="17" customWidth="1"/>
    <col min="6" max="6" width="11.25" style="77" customWidth="1"/>
    <col min="7" max="7" width="12.375" style="17" customWidth="1"/>
    <col min="8" max="8" width="12.75" style="20" customWidth="1"/>
    <col min="9" max="9" width="11.25" style="17" customWidth="1"/>
    <col min="10" max="11" width="14.375" style="17" customWidth="1"/>
    <col min="12" max="16384" width="9" style="17"/>
  </cols>
  <sheetData>
    <row r="1" spans="1:12" x14ac:dyDescent="0.55000000000000004">
      <c r="A1" s="204" t="s">
        <v>134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5"/>
    </row>
    <row r="2" spans="1:12" x14ac:dyDescent="0.55000000000000004">
      <c r="A2" s="204" t="s">
        <v>114</v>
      </c>
      <c r="B2" s="204"/>
      <c r="C2" s="204"/>
      <c r="D2" s="204"/>
      <c r="E2" s="204"/>
      <c r="F2" s="204"/>
      <c r="G2" s="204"/>
      <c r="H2" s="204"/>
      <c r="I2" s="204"/>
      <c r="J2" s="204"/>
      <c r="K2" s="205"/>
      <c r="L2" s="205"/>
    </row>
    <row r="3" spans="1:12" ht="5.25" customHeight="1" x14ac:dyDescent="0.55000000000000004">
      <c r="A3" s="206"/>
      <c r="B3" s="207"/>
      <c r="C3" s="206"/>
      <c r="D3" s="206"/>
      <c r="E3" s="206"/>
      <c r="F3" s="208"/>
      <c r="G3" s="206"/>
      <c r="H3" s="209"/>
      <c r="I3" s="206"/>
      <c r="J3" s="206"/>
      <c r="K3" s="205"/>
      <c r="L3" s="205"/>
    </row>
    <row r="4" spans="1:12" s="16" customFormat="1" ht="28.5" customHeight="1" x14ac:dyDescent="0.2">
      <c r="A4" s="210" t="s">
        <v>0</v>
      </c>
      <c r="B4" s="210" t="s">
        <v>21</v>
      </c>
      <c r="C4" s="211" t="s">
        <v>12</v>
      </c>
      <c r="D4" s="211" t="s">
        <v>8</v>
      </c>
      <c r="E4" s="212" t="s">
        <v>13</v>
      </c>
      <c r="F4" s="213" t="s">
        <v>80</v>
      </c>
      <c r="G4" s="212" t="s">
        <v>14</v>
      </c>
      <c r="H4" s="214" t="s">
        <v>84</v>
      </c>
      <c r="I4" s="212" t="s">
        <v>16</v>
      </c>
      <c r="J4" s="212" t="s">
        <v>17</v>
      </c>
      <c r="K4" s="210" t="s">
        <v>7</v>
      </c>
      <c r="L4" s="215"/>
    </row>
    <row r="5" spans="1:12" s="16" customFormat="1" ht="48.75" customHeight="1" x14ac:dyDescent="0.2">
      <c r="A5" s="210"/>
      <c r="B5" s="210"/>
      <c r="C5" s="216"/>
      <c r="D5" s="216"/>
      <c r="E5" s="212"/>
      <c r="F5" s="217"/>
      <c r="G5" s="212"/>
      <c r="H5" s="214"/>
      <c r="I5" s="212"/>
      <c r="J5" s="212"/>
      <c r="K5" s="210"/>
      <c r="L5" s="215"/>
    </row>
    <row r="6" spans="1:12" s="16" customFormat="1" ht="21" customHeight="1" x14ac:dyDescent="0.5">
      <c r="A6" s="218">
        <v>1</v>
      </c>
      <c r="B6" s="219" t="s">
        <v>42</v>
      </c>
      <c r="C6" s="220" t="s">
        <v>39</v>
      </c>
      <c r="D6" s="221">
        <v>14</v>
      </c>
      <c r="E6" s="221">
        <v>11</v>
      </c>
      <c r="F6" s="222">
        <v>4</v>
      </c>
      <c r="G6" s="221">
        <v>7</v>
      </c>
      <c r="H6" s="223">
        <v>1500</v>
      </c>
      <c r="I6" s="221">
        <v>30</v>
      </c>
      <c r="J6" s="221" t="s">
        <v>26</v>
      </c>
      <c r="K6" s="218"/>
      <c r="L6" s="215"/>
    </row>
    <row r="7" spans="1:12" s="73" customFormat="1" ht="21" customHeight="1" x14ac:dyDescent="0.55000000000000004">
      <c r="A7" s="224" t="s">
        <v>6</v>
      </c>
      <c r="B7" s="219"/>
      <c r="C7" s="220" t="s">
        <v>39</v>
      </c>
      <c r="D7" s="224">
        <f>SUM(D6:D6)</f>
        <v>14</v>
      </c>
      <c r="E7" s="224">
        <f>SUM(E6:E6)</f>
        <v>11</v>
      </c>
      <c r="F7" s="225">
        <f>SUM(F6:F6)</f>
        <v>4</v>
      </c>
      <c r="G7" s="224">
        <f>SUM(G6:G6)</f>
        <v>7</v>
      </c>
      <c r="H7" s="226">
        <f>SUM(H6:H6)</f>
        <v>1500</v>
      </c>
      <c r="I7" s="221">
        <v>30</v>
      </c>
      <c r="J7" s="221" t="s">
        <v>26</v>
      </c>
      <c r="K7" s="224"/>
      <c r="L7" s="205"/>
    </row>
    <row r="8" spans="1:12" customFormat="1" ht="18" x14ac:dyDescent="0.25">
      <c r="A8" s="135" t="s">
        <v>135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2" customFormat="1" ht="18" x14ac:dyDescent="0.25">
      <c r="A9" s="135"/>
      <c r="B9" s="135" t="s">
        <v>11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</row>
    <row r="10" spans="1:12" customFormat="1" ht="18" x14ac:dyDescent="0.25">
      <c r="A10" s="135"/>
      <c r="B10" s="135"/>
      <c r="C10" s="135" t="s">
        <v>112</v>
      </c>
      <c r="D10" s="135"/>
      <c r="E10" s="135"/>
      <c r="F10" s="135"/>
      <c r="G10" s="135"/>
      <c r="H10" s="135"/>
      <c r="I10" s="135"/>
      <c r="J10" s="135"/>
      <c r="K10" s="135"/>
      <c r="L10" s="135"/>
    </row>
    <row r="11" spans="1:12" customFormat="1" ht="18" x14ac:dyDescent="0.25">
      <c r="A11" s="135"/>
      <c r="B11" s="135"/>
      <c r="C11" s="135" t="s">
        <v>20</v>
      </c>
      <c r="D11" s="135"/>
      <c r="E11" s="135"/>
      <c r="F11" s="135"/>
      <c r="G11" s="135"/>
      <c r="H11" s="135"/>
      <c r="I11" s="135" t="s">
        <v>124</v>
      </c>
      <c r="J11" s="135"/>
      <c r="K11" s="135"/>
      <c r="L11" s="135"/>
    </row>
    <row r="12" spans="1:12" customFormat="1" ht="18" x14ac:dyDescent="0.25">
      <c r="A12" s="135"/>
      <c r="B12" s="135" t="s">
        <v>127</v>
      </c>
      <c r="C12" s="135"/>
      <c r="D12" s="135"/>
      <c r="E12" s="135"/>
      <c r="F12" s="135"/>
      <c r="G12" s="135"/>
      <c r="H12" s="135"/>
      <c r="I12" s="135" t="s">
        <v>125</v>
      </c>
      <c r="J12" s="135"/>
      <c r="K12" s="135"/>
      <c r="L12" s="135"/>
    </row>
    <row r="13" spans="1:12" customFormat="1" ht="18" x14ac:dyDescent="0.25">
      <c r="A13" s="135"/>
      <c r="B13" s="135"/>
      <c r="C13" s="135"/>
      <c r="D13" s="135"/>
      <c r="E13" s="135"/>
      <c r="F13" s="135"/>
      <c r="G13" s="135"/>
      <c r="H13" s="135"/>
      <c r="I13" s="135" t="s">
        <v>126</v>
      </c>
      <c r="J13" s="135"/>
      <c r="K13" s="135"/>
      <c r="L13" s="135"/>
    </row>
    <row r="14" spans="1:12" x14ac:dyDescent="0.55000000000000004">
      <c r="A14" s="205"/>
      <c r="B14" s="227"/>
      <c r="C14" s="205"/>
      <c r="D14" s="205"/>
      <c r="E14" s="205"/>
      <c r="F14" s="208"/>
      <c r="G14" s="205"/>
      <c r="H14" s="205"/>
      <c r="I14" s="205"/>
      <c r="J14" s="205"/>
      <c r="K14" s="205"/>
      <c r="L14" s="205"/>
    </row>
  </sheetData>
  <mergeCells count="13"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89" right="0.3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M14"/>
  <sheetViews>
    <sheetView workbookViewId="0">
      <selection sqref="A1:M13"/>
    </sheetView>
  </sheetViews>
  <sheetFormatPr defaultColWidth="9" defaultRowHeight="24" x14ac:dyDescent="0.55000000000000004"/>
  <cols>
    <col min="1" max="1" width="4.375" style="17" customWidth="1"/>
    <col min="2" max="2" width="13.25" style="35" customWidth="1"/>
    <col min="3" max="3" width="12.375" style="17" customWidth="1"/>
    <col min="4" max="4" width="9.875" style="17" customWidth="1"/>
    <col min="5" max="5" width="8.625" style="17" customWidth="1"/>
    <col min="6" max="6" width="11.25" style="17" customWidth="1"/>
    <col min="7" max="7" width="11.125" style="17" customWidth="1"/>
    <col min="8" max="8" width="10.125" style="22" customWidth="1"/>
    <col min="9" max="9" width="9.625" style="17" customWidth="1"/>
    <col min="10" max="10" width="13.125" style="17" customWidth="1"/>
    <col min="11" max="11" width="10.125" style="17" customWidth="1"/>
    <col min="12" max="16384" width="9" style="17"/>
  </cols>
  <sheetData>
    <row r="1" spans="1:13" x14ac:dyDescent="0.55000000000000004">
      <c r="A1" s="204" t="s">
        <v>134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5"/>
      <c r="M1" s="228"/>
    </row>
    <row r="2" spans="1:13" x14ac:dyDescent="0.55000000000000004">
      <c r="A2" s="204" t="s">
        <v>114</v>
      </c>
      <c r="B2" s="204"/>
      <c r="C2" s="204"/>
      <c r="D2" s="204"/>
      <c r="E2" s="204"/>
      <c r="F2" s="204"/>
      <c r="G2" s="204"/>
      <c r="H2" s="204"/>
      <c r="I2" s="204"/>
      <c r="J2" s="204"/>
      <c r="K2" s="205"/>
      <c r="L2" s="205"/>
      <c r="M2" s="228"/>
    </row>
    <row r="3" spans="1:13" ht="5.25" customHeight="1" x14ac:dyDescent="0.55000000000000004">
      <c r="A3" s="206"/>
      <c r="B3" s="207"/>
      <c r="C3" s="206"/>
      <c r="D3" s="206"/>
      <c r="E3" s="206"/>
      <c r="F3" s="205"/>
      <c r="G3" s="206"/>
      <c r="H3" s="229"/>
      <c r="I3" s="206"/>
      <c r="J3" s="206"/>
      <c r="K3" s="205"/>
      <c r="L3" s="205"/>
      <c r="M3" s="228"/>
    </row>
    <row r="4" spans="1:13" s="16" customFormat="1" ht="33.75" customHeight="1" x14ac:dyDescent="0.2">
      <c r="A4" s="210" t="s">
        <v>0</v>
      </c>
      <c r="B4" s="210" t="s">
        <v>21</v>
      </c>
      <c r="C4" s="211" t="s">
        <v>12</v>
      </c>
      <c r="D4" s="211" t="s">
        <v>8</v>
      </c>
      <c r="E4" s="212" t="s">
        <v>13</v>
      </c>
      <c r="F4" s="211" t="s">
        <v>80</v>
      </c>
      <c r="G4" s="212" t="s">
        <v>14</v>
      </c>
      <c r="H4" s="230" t="s">
        <v>84</v>
      </c>
      <c r="I4" s="212" t="s">
        <v>16</v>
      </c>
      <c r="J4" s="212" t="s">
        <v>17</v>
      </c>
      <c r="K4" s="210" t="s">
        <v>7</v>
      </c>
      <c r="L4" s="215"/>
      <c r="M4" s="231"/>
    </row>
    <row r="5" spans="1:13" s="16" customFormat="1" ht="58.5" customHeight="1" x14ac:dyDescent="0.2">
      <c r="A5" s="210"/>
      <c r="B5" s="210"/>
      <c r="C5" s="216"/>
      <c r="D5" s="216"/>
      <c r="E5" s="212"/>
      <c r="F5" s="216"/>
      <c r="G5" s="212"/>
      <c r="H5" s="230"/>
      <c r="I5" s="212"/>
      <c r="J5" s="212"/>
      <c r="K5" s="210"/>
      <c r="L5" s="215"/>
      <c r="M5" s="231"/>
    </row>
    <row r="6" spans="1:13" s="16" customFormat="1" ht="21" customHeight="1" x14ac:dyDescent="0.5">
      <c r="A6" s="218">
        <v>1</v>
      </c>
      <c r="B6" s="219" t="s">
        <v>42</v>
      </c>
      <c r="C6" s="218" t="s">
        <v>94</v>
      </c>
      <c r="D6" s="232">
        <v>15</v>
      </c>
      <c r="E6" s="232">
        <v>13</v>
      </c>
      <c r="F6" s="232">
        <v>2</v>
      </c>
      <c r="G6" s="232">
        <v>11</v>
      </c>
      <c r="H6" s="233">
        <v>3000</v>
      </c>
      <c r="I6" s="232">
        <v>20</v>
      </c>
      <c r="J6" s="232" t="s">
        <v>26</v>
      </c>
      <c r="K6" s="218"/>
      <c r="L6" s="215"/>
      <c r="M6" s="231"/>
    </row>
    <row r="7" spans="1:13" ht="21" customHeight="1" x14ac:dyDescent="0.55000000000000004">
      <c r="A7" s="224" t="s">
        <v>6</v>
      </c>
      <c r="B7" s="219"/>
      <c r="C7" s="220" t="s">
        <v>94</v>
      </c>
      <c r="D7" s="224">
        <f>SUM(D6:D6)</f>
        <v>15</v>
      </c>
      <c r="E7" s="224">
        <f>SUM(E6:E6)</f>
        <v>13</v>
      </c>
      <c r="F7" s="224">
        <f>SUM(F6:F6)</f>
        <v>2</v>
      </c>
      <c r="G7" s="224">
        <f>SUM(G6:G6)</f>
        <v>11</v>
      </c>
      <c r="H7" s="234">
        <f>SUM(H6:H6)</f>
        <v>3000</v>
      </c>
      <c r="I7" s="224">
        <v>20</v>
      </c>
      <c r="J7" s="221" t="s">
        <v>26</v>
      </c>
      <c r="K7" s="221"/>
      <c r="L7" s="205"/>
      <c r="M7" s="228"/>
    </row>
    <row r="8" spans="1:13" customFormat="1" ht="18" x14ac:dyDescent="0.25">
      <c r="A8" s="135" t="s">
        <v>137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235"/>
    </row>
    <row r="9" spans="1:13" customFormat="1" ht="18" x14ac:dyDescent="0.25">
      <c r="A9" s="135"/>
      <c r="B9" s="135" t="s">
        <v>11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235"/>
    </row>
    <row r="10" spans="1:13" customFormat="1" ht="18" x14ac:dyDescent="0.25">
      <c r="A10" s="135"/>
      <c r="B10" s="135"/>
      <c r="C10" s="135" t="s">
        <v>112</v>
      </c>
      <c r="D10" s="135"/>
      <c r="E10" s="135"/>
      <c r="F10" s="135"/>
      <c r="G10" s="135"/>
      <c r="H10" s="135"/>
      <c r="I10" s="135"/>
      <c r="J10" s="135"/>
      <c r="K10" s="135"/>
      <c r="L10" s="135"/>
      <c r="M10" s="235"/>
    </row>
    <row r="11" spans="1:13" customFormat="1" ht="18" x14ac:dyDescent="0.25">
      <c r="A11" s="135"/>
      <c r="B11" s="135"/>
      <c r="C11" s="135" t="s">
        <v>20</v>
      </c>
      <c r="D11" s="135"/>
      <c r="E11" s="135"/>
      <c r="F11" s="135"/>
      <c r="G11" s="135"/>
      <c r="H11" s="135"/>
      <c r="I11" s="135" t="s">
        <v>124</v>
      </c>
      <c r="J11" s="135"/>
      <c r="K11" s="135"/>
      <c r="L11" s="135"/>
      <c r="M11" s="235"/>
    </row>
    <row r="12" spans="1:13" customFormat="1" ht="18" x14ac:dyDescent="0.25">
      <c r="A12" s="135"/>
      <c r="B12" s="135" t="s">
        <v>128</v>
      </c>
      <c r="C12" s="135"/>
      <c r="D12" s="135"/>
      <c r="E12" s="135"/>
      <c r="F12" s="135"/>
      <c r="G12" s="135"/>
      <c r="H12" s="135"/>
      <c r="I12" s="135" t="s">
        <v>125</v>
      </c>
      <c r="J12" s="135"/>
      <c r="K12" s="135"/>
      <c r="L12" s="135"/>
      <c r="M12" s="235"/>
    </row>
    <row r="13" spans="1:13" customFormat="1" ht="18" x14ac:dyDescent="0.25">
      <c r="A13" s="135"/>
      <c r="B13" s="135"/>
      <c r="C13" s="135"/>
      <c r="D13" s="135"/>
      <c r="E13" s="135"/>
      <c r="F13" s="135"/>
      <c r="G13" s="135"/>
      <c r="H13" s="135"/>
      <c r="I13" s="135" t="s">
        <v>126</v>
      </c>
      <c r="J13" s="135"/>
      <c r="K13" s="135"/>
      <c r="L13" s="135"/>
      <c r="M13" s="235"/>
    </row>
    <row r="14" spans="1:13" x14ac:dyDescent="0.55000000000000004">
      <c r="A14" s="205"/>
      <c r="B14" s="227"/>
      <c r="C14" s="205"/>
      <c r="D14" s="205"/>
      <c r="E14" s="205"/>
      <c r="F14" s="205"/>
      <c r="G14" s="205"/>
      <c r="H14" s="236"/>
      <c r="I14" s="205"/>
      <c r="J14" s="205"/>
      <c r="K14" s="205"/>
      <c r="L14" s="205"/>
      <c r="M14" s="228"/>
    </row>
  </sheetData>
  <mergeCells count="13"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1:K14"/>
  <sheetViews>
    <sheetView zoomScaleNormal="100" workbookViewId="0">
      <selection activeCell="A8" sqref="A8"/>
    </sheetView>
  </sheetViews>
  <sheetFormatPr defaultColWidth="9" defaultRowHeight="24" x14ac:dyDescent="0.55000000000000004"/>
  <cols>
    <col min="1" max="1" width="5" style="17" customWidth="1"/>
    <col min="2" max="2" width="15.125" style="80" customWidth="1"/>
    <col min="3" max="3" width="12.375" style="80" customWidth="1"/>
    <col min="4" max="4" width="9.875" style="11" customWidth="1"/>
    <col min="5" max="5" width="9.75" style="11" customWidth="1"/>
    <col min="6" max="6" width="11.25" style="11" customWidth="1"/>
    <col min="7" max="7" width="12.375" style="11" customWidth="1"/>
    <col min="8" max="8" width="10.75" style="11" customWidth="1"/>
    <col min="9" max="9" width="11.25" style="11" customWidth="1"/>
    <col min="10" max="10" width="13.25" style="11" customWidth="1"/>
    <col min="11" max="11" width="14.375" style="11" customWidth="1"/>
    <col min="12" max="16384" width="9" style="11"/>
  </cols>
  <sheetData>
    <row r="1" spans="1:11" s="17" customFormat="1" x14ac:dyDescent="0.55000000000000004">
      <c r="A1" s="204" t="s">
        <v>134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s="17" customFormat="1" x14ac:dyDescent="0.55000000000000004">
      <c r="A2" s="204" t="s">
        <v>114</v>
      </c>
      <c r="B2" s="204"/>
      <c r="C2" s="204"/>
      <c r="D2" s="204"/>
      <c r="E2" s="204"/>
      <c r="F2" s="204"/>
      <c r="G2" s="204"/>
      <c r="H2" s="204"/>
      <c r="I2" s="204"/>
      <c r="J2" s="204"/>
      <c r="K2" s="205"/>
    </row>
    <row r="3" spans="1:11" ht="5.25" customHeight="1" x14ac:dyDescent="0.5">
      <c r="A3" s="206"/>
      <c r="B3" s="207"/>
      <c r="C3" s="207"/>
      <c r="D3" s="206"/>
      <c r="E3" s="206"/>
      <c r="F3" s="205"/>
      <c r="G3" s="206"/>
      <c r="H3" s="206"/>
      <c r="I3" s="206"/>
      <c r="J3" s="206"/>
      <c r="K3" s="205"/>
    </row>
    <row r="4" spans="1:11" s="16" customFormat="1" ht="28.5" customHeight="1" x14ac:dyDescent="0.2">
      <c r="A4" s="210" t="s">
        <v>0</v>
      </c>
      <c r="B4" s="210" t="s">
        <v>21</v>
      </c>
      <c r="C4" s="211" t="s">
        <v>12</v>
      </c>
      <c r="D4" s="211" t="s">
        <v>8</v>
      </c>
      <c r="E4" s="212" t="s">
        <v>13</v>
      </c>
      <c r="F4" s="211" t="s">
        <v>80</v>
      </c>
      <c r="G4" s="212" t="s">
        <v>14</v>
      </c>
      <c r="H4" s="212" t="s">
        <v>84</v>
      </c>
      <c r="I4" s="212" t="s">
        <v>16</v>
      </c>
      <c r="J4" s="212" t="s">
        <v>17</v>
      </c>
      <c r="K4" s="210" t="s">
        <v>7</v>
      </c>
    </row>
    <row r="5" spans="1:11" s="16" customFormat="1" ht="61.5" customHeight="1" x14ac:dyDescent="0.2">
      <c r="A5" s="210"/>
      <c r="B5" s="210"/>
      <c r="C5" s="216"/>
      <c r="D5" s="216"/>
      <c r="E5" s="212"/>
      <c r="F5" s="216"/>
      <c r="G5" s="212"/>
      <c r="H5" s="212"/>
      <c r="I5" s="212"/>
      <c r="J5" s="212"/>
      <c r="K5" s="210"/>
    </row>
    <row r="6" spans="1:11" s="12" customFormat="1" ht="21" customHeight="1" x14ac:dyDescent="0.5">
      <c r="A6" s="218">
        <v>1</v>
      </c>
      <c r="B6" s="237" t="s">
        <v>42</v>
      </c>
      <c r="C6" s="219" t="s">
        <v>62</v>
      </c>
      <c r="D6" s="221">
        <v>3</v>
      </c>
      <c r="E6" s="221">
        <v>3</v>
      </c>
      <c r="F6" s="221">
        <v>0</v>
      </c>
      <c r="G6" s="221">
        <v>3</v>
      </c>
      <c r="H6" s="223">
        <v>3000</v>
      </c>
      <c r="I6" s="221">
        <v>8</v>
      </c>
      <c r="J6" s="220" t="s">
        <v>27</v>
      </c>
      <c r="K6" s="224"/>
    </row>
    <row r="7" spans="1:11" s="17" customFormat="1" ht="21" customHeight="1" x14ac:dyDescent="0.55000000000000004">
      <c r="A7" s="224" t="s">
        <v>6</v>
      </c>
      <c r="B7" s="219"/>
      <c r="C7" s="237" t="s">
        <v>62</v>
      </c>
      <c r="D7" s="224">
        <f>SUM(D6:D6)</f>
        <v>3</v>
      </c>
      <c r="E7" s="224">
        <f>SUM(E6:E6)</f>
        <v>3</v>
      </c>
      <c r="F7" s="224">
        <f>SUM(F6:F6)</f>
        <v>0</v>
      </c>
      <c r="G7" s="224"/>
      <c r="H7" s="234">
        <f>SUM(H6:H6)</f>
        <v>3000</v>
      </c>
      <c r="I7" s="238"/>
      <c r="J7" s="218"/>
      <c r="K7" s="224"/>
    </row>
    <row r="8" spans="1:11" customFormat="1" ht="18" x14ac:dyDescent="0.25">
      <c r="A8" s="135" t="s">
        <v>135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customFormat="1" ht="18" x14ac:dyDescent="0.25">
      <c r="A9" s="135"/>
      <c r="B9" s="135" t="s">
        <v>11</v>
      </c>
      <c r="C9" s="135"/>
      <c r="D9" s="135"/>
      <c r="E9" s="135"/>
      <c r="F9" s="135"/>
      <c r="G9" s="135"/>
      <c r="H9" s="135"/>
      <c r="I9" s="135"/>
      <c r="J9" s="135"/>
      <c r="K9" s="135"/>
    </row>
    <row r="10" spans="1:11" customFormat="1" ht="18" x14ac:dyDescent="0.25">
      <c r="A10" s="135"/>
      <c r="B10" s="135"/>
      <c r="C10" s="135" t="s">
        <v>112</v>
      </c>
      <c r="D10" s="135"/>
      <c r="E10" s="135"/>
      <c r="F10" s="135"/>
      <c r="G10" s="135"/>
      <c r="H10" s="135"/>
      <c r="I10" s="135"/>
      <c r="J10" s="135"/>
      <c r="K10" s="135"/>
    </row>
    <row r="11" spans="1:11" customFormat="1" ht="18" x14ac:dyDescent="0.25">
      <c r="A11" s="135"/>
      <c r="B11" s="135"/>
      <c r="C11" s="135" t="s">
        <v>20</v>
      </c>
      <c r="D11" s="135"/>
      <c r="E11" s="135"/>
      <c r="F11" s="135"/>
      <c r="G11" s="135"/>
      <c r="H11" s="135"/>
      <c r="I11" s="135" t="s">
        <v>124</v>
      </c>
      <c r="J11" s="135"/>
      <c r="K11" s="135"/>
    </row>
    <row r="12" spans="1:11" customFormat="1" ht="18" x14ac:dyDescent="0.25">
      <c r="A12" s="135"/>
      <c r="B12" s="135" t="s">
        <v>127</v>
      </c>
      <c r="C12" s="135"/>
      <c r="D12" s="135"/>
      <c r="E12" s="135"/>
      <c r="F12" s="135"/>
      <c r="G12" s="135"/>
      <c r="H12" s="135"/>
      <c r="I12" s="135" t="s">
        <v>125</v>
      </c>
      <c r="J12" s="135"/>
      <c r="K12" s="135"/>
    </row>
    <row r="13" spans="1:11" customFormat="1" ht="18" x14ac:dyDescent="0.25">
      <c r="A13" s="135"/>
      <c r="B13" s="135"/>
      <c r="C13" s="135"/>
      <c r="D13" s="135"/>
      <c r="E13" s="135"/>
      <c r="F13" s="135"/>
      <c r="G13" s="135"/>
      <c r="H13" s="135"/>
      <c r="I13" s="135" t="s">
        <v>126</v>
      </c>
      <c r="J13" s="135"/>
      <c r="K13" s="135"/>
    </row>
    <row r="14" spans="1:11" s="17" customFormat="1" x14ac:dyDescent="0.55000000000000004">
      <c r="B14" s="35"/>
      <c r="C14" s="35"/>
    </row>
  </sheetData>
  <mergeCells count="13"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7" right="0.7" top="0.75" bottom="0.75" header="0.3" footer="0.3"/>
  <pageSetup scale="8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1:L13"/>
  <sheetViews>
    <sheetView topLeftCell="A4" workbookViewId="0">
      <selection activeCell="K6" sqref="K6"/>
    </sheetView>
  </sheetViews>
  <sheetFormatPr defaultColWidth="9" defaultRowHeight="24" x14ac:dyDescent="0.55000000000000004"/>
  <cols>
    <col min="1" max="1" width="2.75" style="65" customWidth="1"/>
    <col min="2" max="2" width="10.625" style="35" customWidth="1"/>
    <col min="3" max="3" width="10" style="17" customWidth="1"/>
    <col min="4" max="4" width="10.625" style="17" customWidth="1"/>
    <col min="5" max="5" width="9.75" style="17" customWidth="1"/>
    <col min="6" max="6" width="10.875" style="17" customWidth="1"/>
    <col min="7" max="7" width="11.25" style="17" customWidth="1"/>
    <col min="8" max="8" width="12.375" style="17" customWidth="1"/>
    <col min="9" max="9" width="11.25" style="17" customWidth="1"/>
    <col min="10" max="10" width="11.5" style="17" customWidth="1"/>
    <col min="11" max="11" width="10.25" style="17" customWidth="1"/>
    <col min="12" max="16384" width="9" style="17"/>
  </cols>
  <sheetData>
    <row r="1" spans="1:12" x14ac:dyDescent="0.55000000000000004">
      <c r="A1" s="245" t="s">
        <v>134</v>
      </c>
      <c r="B1" s="245"/>
      <c r="C1" s="245"/>
      <c r="D1" s="245"/>
      <c r="E1" s="245"/>
      <c r="F1" s="245"/>
      <c r="G1" s="245"/>
      <c r="H1" s="245"/>
      <c r="I1" s="245"/>
      <c r="J1" s="245"/>
      <c r="K1" s="182"/>
      <c r="L1" s="182"/>
    </row>
    <row r="2" spans="1:12" x14ac:dyDescent="0.55000000000000004">
      <c r="A2" s="245" t="s">
        <v>114</v>
      </c>
      <c r="B2" s="245"/>
      <c r="C2" s="245"/>
      <c r="D2" s="245"/>
      <c r="E2" s="245"/>
      <c r="F2" s="245"/>
      <c r="G2" s="245"/>
      <c r="H2" s="245"/>
      <c r="I2" s="245"/>
      <c r="J2" s="245"/>
      <c r="K2" s="182"/>
      <c r="L2" s="182"/>
    </row>
    <row r="3" spans="1:12" ht="5.25" customHeight="1" x14ac:dyDescent="0.55000000000000004">
      <c r="A3" s="202"/>
      <c r="B3" s="203"/>
      <c r="C3" s="202"/>
      <c r="D3" s="202"/>
      <c r="E3" s="202"/>
      <c r="F3" s="182"/>
      <c r="G3" s="202"/>
      <c r="H3" s="202"/>
      <c r="I3" s="202"/>
      <c r="J3" s="202"/>
      <c r="K3" s="182"/>
      <c r="L3" s="182"/>
    </row>
    <row r="4" spans="1:12" s="231" customFormat="1" ht="28.5" customHeight="1" x14ac:dyDescent="0.2">
      <c r="A4" s="210" t="s">
        <v>0</v>
      </c>
      <c r="B4" s="239" t="s">
        <v>21</v>
      </c>
      <c r="C4" s="211" t="s">
        <v>92</v>
      </c>
      <c r="D4" s="211" t="s">
        <v>8</v>
      </c>
      <c r="E4" s="212" t="s">
        <v>13</v>
      </c>
      <c r="F4" s="211" t="s">
        <v>80</v>
      </c>
      <c r="G4" s="212" t="s">
        <v>14</v>
      </c>
      <c r="H4" s="212" t="s">
        <v>15</v>
      </c>
      <c r="I4" s="212" t="s">
        <v>16</v>
      </c>
      <c r="J4" s="212" t="s">
        <v>17</v>
      </c>
      <c r="K4" s="210" t="s">
        <v>7</v>
      </c>
      <c r="L4" s="215"/>
    </row>
    <row r="5" spans="1:12" s="231" customFormat="1" ht="69.75" customHeight="1" x14ac:dyDescent="0.2">
      <c r="A5" s="210"/>
      <c r="B5" s="239"/>
      <c r="C5" s="216"/>
      <c r="D5" s="216"/>
      <c r="E5" s="212"/>
      <c r="F5" s="216"/>
      <c r="G5" s="212"/>
      <c r="H5" s="212"/>
      <c r="I5" s="212"/>
      <c r="J5" s="212"/>
      <c r="K5" s="210"/>
      <c r="L5" s="215"/>
    </row>
    <row r="6" spans="1:12" s="231" customFormat="1" ht="21" customHeight="1" x14ac:dyDescent="0.5">
      <c r="A6" s="218">
        <v>1</v>
      </c>
      <c r="B6" s="219" t="s">
        <v>42</v>
      </c>
      <c r="C6" s="220" t="s">
        <v>53</v>
      </c>
      <c r="D6" s="221">
        <v>1</v>
      </c>
      <c r="E6" s="221">
        <v>0.25</v>
      </c>
      <c r="F6" s="240">
        <v>0</v>
      </c>
      <c r="G6" s="221"/>
      <c r="H6" s="222">
        <v>1500</v>
      </c>
      <c r="I6" s="221">
        <v>10</v>
      </c>
      <c r="J6" s="220" t="s">
        <v>26</v>
      </c>
      <c r="K6" s="218"/>
      <c r="L6" s="215"/>
    </row>
    <row r="7" spans="1:12" s="228" customFormat="1" ht="21" customHeight="1" x14ac:dyDescent="0.55000000000000004">
      <c r="A7" s="241" t="s">
        <v>6</v>
      </c>
      <c r="B7" s="242"/>
      <c r="C7" s="220" t="s">
        <v>53</v>
      </c>
      <c r="D7" s="224">
        <f>SUM(D6:D6)</f>
        <v>1</v>
      </c>
      <c r="E7" s="224">
        <f>SUM(E6:E6)</f>
        <v>0.25</v>
      </c>
      <c r="F7" s="240">
        <v>0</v>
      </c>
      <c r="G7" s="224">
        <f>SUM(G6:G6)</f>
        <v>0</v>
      </c>
      <c r="H7" s="224">
        <f>SUM(H6:H6)</f>
        <v>1500</v>
      </c>
      <c r="I7" s="243" t="s">
        <v>115</v>
      </c>
      <c r="J7" s="220" t="s">
        <v>26</v>
      </c>
      <c r="K7" s="224"/>
      <c r="L7" s="244"/>
    </row>
    <row r="8" spans="1:12" s="235" customFormat="1" ht="18" x14ac:dyDescent="0.25">
      <c r="A8" s="135" t="s">
        <v>135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</row>
    <row r="9" spans="1:12" s="235" customFormat="1" ht="18" x14ac:dyDescent="0.25">
      <c r="A9" s="135"/>
      <c r="B9" s="135" t="s">
        <v>11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</row>
    <row r="10" spans="1:12" s="235" customFormat="1" ht="18" x14ac:dyDescent="0.25">
      <c r="A10" s="135"/>
      <c r="B10" s="135"/>
      <c r="C10" s="135" t="s">
        <v>112</v>
      </c>
      <c r="D10" s="135"/>
      <c r="E10" s="135"/>
      <c r="F10" s="135"/>
      <c r="G10" s="135"/>
      <c r="H10" s="135"/>
      <c r="I10" s="135"/>
      <c r="J10" s="135"/>
      <c r="K10" s="135"/>
      <c r="L10" s="135"/>
    </row>
    <row r="11" spans="1:12" s="235" customFormat="1" ht="18" x14ac:dyDescent="0.25">
      <c r="A11" s="135"/>
      <c r="B11" s="135"/>
      <c r="C11" s="135" t="s">
        <v>20</v>
      </c>
      <c r="D11" s="135"/>
      <c r="E11" s="135"/>
      <c r="F11" s="135"/>
      <c r="G11" s="135"/>
      <c r="H11" s="135"/>
      <c r="I11" s="135" t="s">
        <v>124</v>
      </c>
      <c r="J11" s="135"/>
      <c r="K11" s="135"/>
      <c r="L11" s="135"/>
    </row>
    <row r="12" spans="1:12" s="235" customFormat="1" ht="18" x14ac:dyDescent="0.25">
      <c r="A12" s="135"/>
      <c r="B12" s="135" t="s">
        <v>128</v>
      </c>
      <c r="C12" s="135"/>
      <c r="D12" s="135"/>
      <c r="E12" s="135"/>
      <c r="F12" s="135"/>
      <c r="G12" s="135"/>
      <c r="H12" s="135"/>
      <c r="I12" s="135" t="s">
        <v>125</v>
      </c>
      <c r="J12" s="135"/>
      <c r="K12" s="135"/>
      <c r="L12" s="135"/>
    </row>
    <row r="13" spans="1:12" s="235" customFormat="1" ht="18" x14ac:dyDescent="0.25">
      <c r="A13" s="135"/>
      <c r="B13" s="135"/>
      <c r="C13" s="135"/>
      <c r="D13" s="135"/>
      <c r="E13" s="135"/>
      <c r="F13" s="135"/>
      <c r="G13" s="135"/>
      <c r="H13" s="135"/>
      <c r="I13" s="135" t="s">
        <v>126</v>
      </c>
      <c r="J13" s="135"/>
      <c r="K13" s="135"/>
      <c r="L13" s="135"/>
    </row>
  </sheetData>
  <mergeCells count="14">
    <mergeCell ref="A7:B7"/>
    <mergeCell ref="F4:F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</mergeCells>
  <pageMargins left="0.7" right="0.7" top="0.75" bottom="0.75" header="0.3" footer="0.3"/>
  <pageSetup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1:K20"/>
  <sheetViews>
    <sheetView workbookViewId="0">
      <selection activeCell="M8" sqref="M8"/>
    </sheetView>
  </sheetViews>
  <sheetFormatPr defaultColWidth="9" defaultRowHeight="24" x14ac:dyDescent="0.55000000000000004"/>
  <cols>
    <col min="1" max="1" width="5" style="17" customWidth="1"/>
    <col min="2" max="2" width="11" style="35" customWidth="1"/>
    <col min="3" max="3" width="10.75" style="35" customWidth="1"/>
    <col min="4" max="4" width="12.625" style="17" customWidth="1"/>
    <col min="5" max="5" width="9.75" style="17" customWidth="1"/>
    <col min="6" max="6" width="11.375" style="17" customWidth="1"/>
    <col min="7" max="7" width="11.25" style="22" customWidth="1"/>
    <col min="8" max="8" width="11.25" style="17" customWidth="1"/>
    <col min="9" max="9" width="13.25" style="17" customWidth="1"/>
    <col min="10" max="10" width="11.25" style="17" customWidth="1"/>
    <col min="11" max="11" width="12.5" style="17" customWidth="1"/>
    <col min="12" max="16384" width="9" style="17"/>
  </cols>
  <sheetData>
    <row r="1" spans="1:11" x14ac:dyDescent="0.55000000000000004">
      <c r="A1" s="204" t="s">
        <v>134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x14ac:dyDescent="0.55000000000000004">
      <c r="A2" s="204" t="s">
        <v>114</v>
      </c>
      <c r="B2" s="204"/>
      <c r="C2" s="204"/>
      <c r="D2" s="204"/>
      <c r="E2" s="204"/>
      <c r="F2" s="204"/>
      <c r="G2" s="204"/>
      <c r="H2" s="204"/>
      <c r="I2" s="204"/>
      <c r="J2" s="204"/>
      <c r="K2" s="205"/>
    </row>
    <row r="3" spans="1:11" ht="5.25" customHeight="1" x14ac:dyDescent="0.55000000000000004">
      <c r="A3" s="206"/>
      <c r="B3" s="207"/>
      <c r="C3" s="207"/>
      <c r="D3" s="206"/>
      <c r="E3" s="206"/>
      <c r="F3" s="206"/>
      <c r="G3" s="229"/>
      <c r="H3" s="206"/>
      <c r="I3" s="206"/>
      <c r="J3" s="205"/>
      <c r="K3" s="205"/>
    </row>
    <row r="4" spans="1:11" s="16" customFormat="1" ht="28.5" customHeight="1" x14ac:dyDescent="0.2">
      <c r="A4" s="210" t="s">
        <v>0</v>
      </c>
      <c r="B4" s="239" t="s">
        <v>21</v>
      </c>
      <c r="C4" s="246" t="s">
        <v>12</v>
      </c>
      <c r="D4" s="211" t="s">
        <v>87</v>
      </c>
      <c r="E4" s="212" t="s">
        <v>13</v>
      </c>
      <c r="F4" s="212" t="s">
        <v>14</v>
      </c>
      <c r="G4" s="230" t="s">
        <v>15</v>
      </c>
      <c r="H4" s="212" t="s">
        <v>16</v>
      </c>
      <c r="I4" s="212" t="s">
        <v>17</v>
      </c>
      <c r="J4" s="211" t="s">
        <v>18</v>
      </c>
      <c r="K4" s="210" t="s">
        <v>7</v>
      </c>
    </row>
    <row r="5" spans="1:11" s="16" customFormat="1" ht="60.75" customHeight="1" x14ac:dyDescent="0.2">
      <c r="A5" s="210"/>
      <c r="B5" s="239"/>
      <c r="C5" s="247"/>
      <c r="D5" s="216"/>
      <c r="E5" s="212"/>
      <c r="F5" s="212"/>
      <c r="G5" s="230"/>
      <c r="H5" s="212"/>
      <c r="I5" s="212"/>
      <c r="J5" s="216"/>
      <c r="K5" s="210"/>
    </row>
    <row r="6" spans="1:11" ht="21" customHeight="1" x14ac:dyDescent="0.55000000000000004">
      <c r="A6" s="220">
        <v>1</v>
      </c>
      <c r="B6" s="219" t="s">
        <v>42</v>
      </c>
      <c r="C6" s="219" t="s">
        <v>78</v>
      </c>
      <c r="D6" s="220">
        <v>3</v>
      </c>
      <c r="E6" s="220">
        <v>18.5</v>
      </c>
      <c r="F6" s="220"/>
      <c r="G6" s="222"/>
      <c r="H6" s="220"/>
      <c r="I6" s="220" t="s">
        <v>26</v>
      </c>
      <c r="J6" s="220">
        <v>18.5</v>
      </c>
      <c r="K6" s="224"/>
    </row>
    <row r="7" spans="1:11" ht="21" customHeight="1" x14ac:dyDescent="0.55000000000000004">
      <c r="A7" s="224"/>
      <c r="B7" s="219"/>
      <c r="C7" s="219"/>
      <c r="D7" s="220"/>
      <c r="E7" s="220"/>
      <c r="F7" s="220"/>
      <c r="G7" s="222"/>
      <c r="H7" s="220"/>
      <c r="I7" s="220"/>
      <c r="J7" s="220"/>
      <c r="K7" s="224"/>
    </row>
    <row r="8" spans="1:11" ht="21" customHeight="1" x14ac:dyDescent="0.55000000000000004">
      <c r="A8" s="224"/>
      <c r="B8" s="219"/>
      <c r="C8" s="219"/>
      <c r="D8" s="220"/>
      <c r="E8" s="220"/>
      <c r="F8" s="220"/>
      <c r="G8" s="222"/>
      <c r="H8" s="220"/>
      <c r="I8" s="220"/>
      <c r="J8" s="220"/>
      <c r="K8" s="224"/>
    </row>
    <row r="9" spans="1:11" ht="21" customHeight="1" x14ac:dyDescent="0.55000000000000004">
      <c r="A9" s="224"/>
      <c r="B9" s="219"/>
      <c r="C9" s="219"/>
      <c r="D9" s="220"/>
      <c r="E9" s="220"/>
      <c r="F9" s="220"/>
      <c r="G9" s="222"/>
      <c r="H9" s="220"/>
      <c r="I9" s="220"/>
      <c r="J9" s="220"/>
      <c r="K9" s="224"/>
    </row>
    <row r="10" spans="1:11" ht="21" customHeight="1" x14ac:dyDescent="0.55000000000000004">
      <c r="A10" s="224"/>
      <c r="B10" s="219"/>
      <c r="C10" s="219"/>
      <c r="D10" s="220"/>
      <c r="E10" s="220"/>
      <c r="F10" s="220"/>
      <c r="G10" s="222"/>
      <c r="H10" s="220"/>
      <c r="I10" s="220"/>
      <c r="J10" s="220"/>
      <c r="K10" s="224"/>
    </row>
    <row r="11" spans="1:11" ht="21" customHeight="1" x14ac:dyDescent="0.55000000000000004">
      <c r="A11" s="224"/>
      <c r="B11" s="219"/>
      <c r="C11" s="219"/>
      <c r="D11" s="220"/>
      <c r="E11" s="220"/>
      <c r="F11" s="220"/>
      <c r="G11" s="222"/>
      <c r="H11" s="220"/>
      <c r="I11" s="220"/>
      <c r="J11" s="220"/>
      <c r="K11" s="224"/>
    </row>
    <row r="12" spans="1:11" ht="21" customHeight="1" x14ac:dyDescent="0.55000000000000004">
      <c r="A12" s="224"/>
      <c r="B12" s="219"/>
      <c r="C12" s="219"/>
      <c r="D12" s="220"/>
      <c r="E12" s="220"/>
      <c r="F12" s="220"/>
      <c r="G12" s="222"/>
      <c r="H12" s="220"/>
      <c r="I12" s="220"/>
      <c r="J12" s="220"/>
      <c r="K12" s="224"/>
    </row>
    <row r="13" spans="1:11" ht="21" customHeight="1" x14ac:dyDescent="0.55000000000000004">
      <c r="A13" s="224"/>
      <c r="B13" s="219"/>
      <c r="C13" s="219"/>
      <c r="D13" s="224">
        <f t="shared" ref="D13:J13" si="0">SUM(D6:D12)</f>
        <v>3</v>
      </c>
      <c r="E13" s="224">
        <f t="shared" si="0"/>
        <v>18.5</v>
      </c>
      <c r="F13" s="224"/>
      <c r="G13" s="234"/>
      <c r="H13" s="224"/>
      <c r="I13" s="224"/>
      <c r="J13" s="224">
        <f t="shared" si="0"/>
        <v>18.5</v>
      </c>
      <c r="K13" s="224"/>
    </row>
    <row r="14" spans="1:11" customFormat="1" ht="18" x14ac:dyDescent="0.25">
      <c r="A14" s="135" t="s">
        <v>135</v>
      </c>
      <c r="B14" s="135"/>
      <c r="C14" s="135"/>
      <c r="D14" s="135"/>
      <c r="E14" s="135"/>
      <c r="F14" s="135"/>
      <c r="G14" s="135"/>
      <c r="H14" s="135"/>
      <c r="I14" s="135"/>
      <c r="J14" s="135"/>
      <c r="K14" s="135"/>
    </row>
    <row r="15" spans="1:11" customFormat="1" ht="18" x14ac:dyDescent="0.25">
      <c r="A15" s="135"/>
      <c r="B15" s="135" t="s">
        <v>11</v>
      </c>
      <c r="C15" s="135"/>
      <c r="D15" s="135"/>
      <c r="E15" s="135"/>
      <c r="F15" s="135"/>
      <c r="G15" s="135"/>
      <c r="H15" s="135"/>
      <c r="I15" s="135"/>
      <c r="J15" s="135"/>
      <c r="K15" s="135"/>
    </row>
    <row r="16" spans="1:11" customFormat="1" ht="18" x14ac:dyDescent="0.25">
      <c r="A16" s="135"/>
      <c r="B16" s="135"/>
      <c r="C16" s="135" t="s">
        <v>112</v>
      </c>
      <c r="D16" s="135"/>
      <c r="E16" s="135"/>
      <c r="F16" s="135"/>
      <c r="G16" s="135"/>
      <c r="H16" s="135"/>
      <c r="I16" s="135"/>
      <c r="J16" s="135"/>
      <c r="K16" s="135"/>
    </row>
    <row r="17" spans="1:11" customFormat="1" ht="18" x14ac:dyDescent="0.25">
      <c r="A17" s="135"/>
      <c r="B17" s="135"/>
      <c r="C17" s="135" t="s">
        <v>20</v>
      </c>
      <c r="D17" s="135"/>
      <c r="E17" s="135"/>
      <c r="F17" s="135"/>
      <c r="G17" s="135"/>
      <c r="H17" s="135"/>
      <c r="I17" s="135" t="s">
        <v>124</v>
      </c>
      <c r="J17" s="135"/>
      <c r="K17" s="135"/>
    </row>
    <row r="18" spans="1:11" customFormat="1" ht="18" x14ac:dyDescent="0.25">
      <c r="A18" s="135"/>
      <c r="B18" s="135" t="s">
        <v>128</v>
      </c>
      <c r="C18" s="135"/>
      <c r="D18" s="135"/>
      <c r="E18" s="135"/>
      <c r="F18" s="135"/>
      <c r="G18" s="135"/>
      <c r="H18" s="135"/>
      <c r="I18" s="135" t="s">
        <v>125</v>
      </c>
      <c r="J18" s="135"/>
      <c r="K18" s="135"/>
    </row>
    <row r="19" spans="1:11" customFormat="1" ht="18" x14ac:dyDescent="0.25">
      <c r="A19" s="135"/>
      <c r="B19" s="135"/>
      <c r="C19" s="135"/>
      <c r="D19" s="135"/>
      <c r="E19" s="135"/>
      <c r="F19" s="135"/>
      <c r="G19" s="135"/>
      <c r="H19" s="135"/>
      <c r="I19" s="135" t="s">
        <v>126</v>
      </c>
      <c r="J19" s="135"/>
      <c r="K19" s="135"/>
    </row>
    <row r="20" spans="1:11" x14ac:dyDescent="0.55000000000000004">
      <c r="A20" s="205"/>
      <c r="B20" s="227"/>
      <c r="C20" s="227"/>
      <c r="D20" s="205"/>
      <c r="E20" s="205"/>
      <c r="F20" s="205"/>
      <c r="G20" s="236"/>
      <c r="H20" s="205"/>
      <c r="I20" s="205"/>
      <c r="J20" s="205"/>
      <c r="K20" s="205"/>
    </row>
  </sheetData>
  <mergeCells count="13">
    <mergeCell ref="I4:I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K21"/>
  <sheetViews>
    <sheetView workbookViewId="0">
      <selection sqref="A1:XFD2"/>
    </sheetView>
  </sheetViews>
  <sheetFormatPr defaultColWidth="9" defaultRowHeight="24" x14ac:dyDescent="0.55000000000000004"/>
  <cols>
    <col min="1" max="1" width="5" style="22" customWidth="1"/>
    <col min="2" max="2" width="15.125" style="31" customWidth="1"/>
    <col min="3" max="3" width="12.375" style="22" customWidth="1"/>
    <col min="4" max="4" width="9.875" style="22" customWidth="1"/>
    <col min="5" max="5" width="9.75" style="22" customWidth="1"/>
    <col min="6" max="6" width="12.375" style="22" customWidth="1"/>
    <col min="7" max="7" width="14" style="22" customWidth="1"/>
    <col min="8" max="8" width="11.25" style="22" customWidth="1"/>
    <col min="9" max="9" width="14.375" style="22" customWidth="1"/>
    <col min="10" max="10" width="11.25" style="22" customWidth="1"/>
    <col min="11" max="11" width="14.375" style="22" customWidth="1"/>
    <col min="12" max="16384" width="9" style="22"/>
  </cols>
  <sheetData>
    <row r="1" spans="1:11" s="17" customFormat="1" x14ac:dyDescent="0.55000000000000004">
      <c r="A1" s="100" t="s">
        <v>110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s="17" customFormat="1" x14ac:dyDescent="0.55000000000000004">
      <c r="A2" s="100" t="s">
        <v>111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55000000000000004">
      <c r="A3" s="23"/>
      <c r="B3" s="28"/>
      <c r="C3" s="23"/>
      <c r="D3" s="23"/>
      <c r="E3" s="23"/>
      <c r="F3" s="23"/>
      <c r="G3" s="23"/>
      <c r="H3" s="23"/>
      <c r="I3" s="23"/>
    </row>
    <row r="4" spans="1:11" s="24" customFormat="1" ht="28.5" customHeight="1" x14ac:dyDescent="0.2">
      <c r="A4" s="119" t="s">
        <v>0</v>
      </c>
      <c r="B4" s="120" t="s">
        <v>21</v>
      </c>
      <c r="C4" s="117" t="s">
        <v>12</v>
      </c>
      <c r="D4" s="117" t="s">
        <v>8</v>
      </c>
      <c r="E4" s="107" t="s">
        <v>13</v>
      </c>
      <c r="F4" s="107" t="s">
        <v>14</v>
      </c>
      <c r="G4" s="107" t="s">
        <v>15</v>
      </c>
      <c r="H4" s="107" t="s">
        <v>16</v>
      </c>
      <c r="I4" s="107" t="s">
        <v>17</v>
      </c>
      <c r="J4" s="117" t="s">
        <v>18</v>
      </c>
      <c r="K4" s="119" t="s">
        <v>7</v>
      </c>
    </row>
    <row r="5" spans="1:11" s="24" customFormat="1" ht="19.5" customHeight="1" x14ac:dyDescent="0.2">
      <c r="A5" s="119"/>
      <c r="B5" s="120"/>
      <c r="C5" s="118"/>
      <c r="D5" s="118"/>
      <c r="E5" s="107"/>
      <c r="F5" s="107"/>
      <c r="G5" s="107"/>
      <c r="H5" s="107"/>
      <c r="I5" s="107"/>
      <c r="J5" s="118"/>
      <c r="K5" s="119"/>
    </row>
    <row r="6" spans="1:11" ht="21" customHeight="1" x14ac:dyDescent="0.55000000000000004">
      <c r="A6" s="27"/>
      <c r="B6" s="30" t="s">
        <v>63</v>
      </c>
      <c r="C6" s="26" t="s">
        <v>59</v>
      </c>
      <c r="D6" s="26">
        <v>1</v>
      </c>
      <c r="E6" s="26">
        <v>5</v>
      </c>
      <c r="F6" s="26">
        <v>0</v>
      </c>
      <c r="G6" s="26">
        <v>0</v>
      </c>
      <c r="H6" s="26">
        <v>0</v>
      </c>
      <c r="I6" s="26">
        <v>0</v>
      </c>
      <c r="J6" s="26">
        <v>5</v>
      </c>
      <c r="K6" s="27"/>
    </row>
    <row r="7" spans="1:11" ht="21" customHeight="1" x14ac:dyDescent="0.55000000000000004">
      <c r="A7" s="27"/>
      <c r="B7" s="30"/>
      <c r="C7" s="26"/>
      <c r="D7" s="26"/>
      <c r="E7" s="26"/>
      <c r="F7" s="26"/>
      <c r="G7" s="26"/>
      <c r="H7" s="26"/>
      <c r="I7" s="26"/>
      <c r="J7" s="26"/>
      <c r="K7" s="27"/>
    </row>
    <row r="8" spans="1:11" ht="21" customHeight="1" x14ac:dyDescent="0.55000000000000004">
      <c r="A8" s="27"/>
      <c r="B8" s="30"/>
      <c r="C8" s="26"/>
      <c r="D8" s="26"/>
      <c r="E8" s="26"/>
      <c r="F8" s="26"/>
      <c r="G8" s="26"/>
      <c r="H8" s="26"/>
      <c r="I8" s="26"/>
      <c r="J8" s="26"/>
      <c r="K8" s="27"/>
    </row>
    <row r="9" spans="1:11" ht="21" customHeight="1" x14ac:dyDescent="0.55000000000000004">
      <c r="A9" s="27"/>
      <c r="B9" s="30"/>
      <c r="C9" s="26"/>
      <c r="D9" s="26"/>
      <c r="E9" s="26"/>
      <c r="F9" s="26"/>
      <c r="G9" s="26"/>
      <c r="H9" s="26"/>
      <c r="I9" s="26"/>
      <c r="J9" s="26"/>
      <c r="K9" s="27"/>
    </row>
    <row r="10" spans="1:11" ht="21" customHeight="1" x14ac:dyDescent="0.55000000000000004">
      <c r="A10" s="27"/>
      <c r="B10" s="30"/>
      <c r="C10" s="26"/>
      <c r="D10" s="26"/>
      <c r="E10" s="26"/>
      <c r="F10" s="26"/>
      <c r="G10" s="26"/>
      <c r="H10" s="26"/>
      <c r="I10" s="26"/>
      <c r="J10" s="26"/>
      <c r="K10" s="27"/>
    </row>
    <row r="11" spans="1:11" ht="21" customHeight="1" x14ac:dyDescent="0.55000000000000004">
      <c r="A11" s="27"/>
      <c r="B11" s="30"/>
      <c r="C11" s="26"/>
      <c r="D11" s="26"/>
      <c r="E11" s="26"/>
      <c r="F11" s="26"/>
      <c r="G11" s="26"/>
      <c r="H11" s="26"/>
      <c r="I11" s="26"/>
      <c r="J11" s="26"/>
      <c r="K11" s="27"/>
    </row>
    <row r="12" spans="1:11" ht="21" customHeight="1" x14ac:dyDescent="0.55000000000000004">
      <c r="A12" s="27"/>
      <c r="B12" s="30"/>
      <c r="C12" s="26"/>
      <c r="D12" s="26"/>
      <c r="E12" s="26"/>
      <c r="F12" s="26"/>
      <c r="G12" s="26"/>
      <c r="H12" s="26"/>
      <c r="I12" s="26"/>
      <c r="J12" s="26"/>
      <c r="K12" s="27"/>
    </row>
    <row r="13" spans="1:11" ht="21" customHeight="1" x14ac:dyDescent="0.55000000000000004">
      <c r="A13" s="27"/>
      <c r="B13" s="30"/>
      <c r="C13" s="26"/>
      <c r="D13" s="26"/>
      <c r="E13" s="26"/>
      <c r="F13" s="26"/>
      <c r="G13" s="26"/>
      <c r="H13" s="26"/>
      <c r="I13" s="26"/>
      <c r="J13" s="26"/>
      <c r="K13" s="27"/>
    </row>
    <row r="14" spans="1:11" ht="21" customHeight="1" x14ac:dyDescent="0.55000000000000004">
      <c r="A14" s="27"/>
      <c r="B14" s="30"/>
      <c r="C14" s="26"/>
      <c r="D14" s="26"/>
      <c r="E14" s="26"/>
      <c r="F14" s="26"/>
      <c r="G14" s="26"/>
      <c r="H14" s="26"/>
      <c r="I14" s="26"/>
      <c r="J14" s="26"/>
      <c r="K14" s="27"/>
    </row>
    <row r="15" spans="1:11" ht="21" customHeight="1" x14ac:dyDescent="0.55000000000000004">
      <c r="A15" s="27"/>
      <c r="B15" s="30"/>
      <c r="C15" s="26"/>
      <c r="D15" s="27">
        <f t="shared" ref="D15:K15" si="0">SUM(D6:D14)</f>
        <v>1</v>
      </c>
      <c r="E15" s="27">
        <f t="shared" si="0"/>
        <v>5</v>
      </c>
      <c r="F15" s="27">
        <f t="shared" si="0"/>
        <v>0</v>
      </c>
      <c r="G15" s="27">
        <f t="shared" si="0"/>
        <v>0</v>
      </c>
      <c r="H15" s="27">
        <f t="shared" si="0"/>
        <v>0</v>
      </c>
      <c r="I15" s="27">
        <f t="shared" si="0"/>
        <v>0</v>
      </c>
      <c r="J15" s="27">
        <f t="shared" si="0"/>
        <v>5</v>
      </c>
      <c r="K15" s="27">
        <f t="shared" si="0"/>
        <v>0</v>
      </c>
    </row>
    <row r="16" spans="1:11" x14ac:dyDescent="0.55000000000000004">
      <c r="A16" s="22" t="s">
        <v>10</v>
      </c>
    </row>
    <row r="17" spans="2:9" x14ac:dyDescent="0.55000000000000004">
      <c r="B17" s="31" t="s">
        <v>11</v>
      </c>
    </row>
    <row r="18" spans="2:9" x14ac:dyDescent="0.55000000000000004">
      <c r="C18" s="22" t="s">
        <v>19</v>
      </c>
    </row>
    <row r="19" spans="2:9" x14ac:dyDescent="0.55000000000000004">
      <c r="C19" s="22" t="s">
        <v>20</v>
      </c>
      <c r="I19" s="22" t="s">
        <v>1</v>
      </c>
    </row>
    <row r="20" spans="2:9" x14ac:dyDescent="0.55000000000000004">
      <c r="I20" s="22" t="s">
        <v>2</v>
      </c>
    </row>
    <row r="21" spans="2:9" x14ac:dyDescent="0.55000000000000004">
      <c r="I21" s="22" t="s">
        <v>3</v>
      </c>
    </row>
  </sheetData>
  <mergeCells count="13">
    <mergeCell ref="I4:I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K23"/>
  <sheetViews>
    <sheetView workbookViewId="0">
      <selection activeCell="E10" sqref="E10"/>
    </sheetView>
  </sheetViews>
  <sheetFormatPr defaultColWidth="9" defaultRowHeight="24" x14ac:dyDescent="0.55000000000000004"/>
  <cols>
    <col min="1" max="1" width="5" style="17" customWidth="1"/>
    <col min="2" max="2" width="15.125" style="17" customWidth="1"/>
    <col min="3" max="3" width="12.375" style="17" customWidth="1"/>
    <col min="4" max="4" width="9.875" style="17" customWidth="1"/>
    <col min="5" max="5" width="9.75" style="17" customWidth="1"/>
    <col min="6" max="6" width="12.375" style="17" customWidth="1"/>
    <col min="7" max="7" width="14" style="17" customWidth="1"/>
    <col min="8" max="8" width="11.25" style="17" customWidth="1"/>
    <col min="9" max="9" width="14.375" style="17" customWidth="1"/>
    <col min="10" max="10" width="11.25" style="17" customWidth="1"/>
    <col min="11" max="11" width="14.375" style="17" customWidth="1"/>
    <col min="12" max="16384" width="9" style="17"/>
  </cols>
  <sheetData>
    <row r="1" spans="1:11" x14ac:dyDescent="0.55000000000000004">
      <c r="A1" s="99" t="s">
        <v>9</v>
      </c>
      <c r="B1" s="99"/>
      <c r="C1" s="99"/>
      <c r="D1" s="99"/>
      <c r="E1" s="99"/>
      <c r="F1" s="99"/>
      <c r="G1" s="99"/>
      <c r="H1" s="99"/>
      <c r="I1" s="99"/>
      <c r="J1" s="99"/>
    </row>
    <row r="2" spans="1:11" x14ac:dyDescent="0.55000000000000004">
      <c r="A2" s="99" t="s">
        <v>5</v>
      </c>
      <c r="B2" s="99"/>
      <c r="C2" s="99"/>
      <c r="D2" s="99"/>
      <c r="E2" s="99"/>
      <c r="F2" s="99"/>
      <c r="G2" s="99"/>
      <c r="H2" s="99"/>
      <c r="I2" s="99"/>
      <c r="J2" s="99"/>
    </row>
    <row r="3" spans="1:11" ht="5.25" customHeight="1" x14ac:dyDescent="0.55000000000000004">
      <c r="A3" s="18"/>
      <c r="B3" s="18"/>
      <c r="C3" s="18"/>
      <c r="D3" s="18"/>
      <c r="E3" s="18"/>
      <c r="F3" s="18"/>
      <c r="G3" s="18"/>
      <c r="H3" s="18"/>
      <c r="I3" s="18"/>
    </row>
    <row r="4" spans="1:11" s="16" customFormat="1" ht="28.5" customHeight="1" x14ac:dyDescent="0.2">
      <c r="A4" s="98" t="s">
        <v>0</v>
      </c>
      <c r="B4" s="98" t="s">
        <v>21</v>
      </c>
      <c r="C4" s="96" t="s">
        <v>12</v>
      </c>
      <c r="D4" s="96" t="s">
        <v>8</v>
      </c>
      <c r="E4" s="95" t="s">
        <v>13</v>
      </c>
      <c r="F4" s="95" t="s">
        <v>14</v>
      </c>
      <c r="G4" s="95" t="s">
        <v>15</v>
      </c>
      <c r="H4" s="95" t="s">
        <v>16</v>
      </c>
      <c r="I4" s="95" t="s">
        <v>17</v>
      </c>
      <c r="J4" s="96" t="s">
        <v>18</v>
      </c>
      <c r="K4" s="98" t="s">
        <v>7</v>
      </c>
    </row>
    <row r="5" spans="1:11" s="16" customFormat="1" ht="19.5" customHeight="1" x14ac:dyDescent="0.2">
      <c r="A5" s="98"/>
      <c r="B5" s="98"/>
      <c r="C5" s="97"/>
      <c r="D5" s="97"/>
      <c r="E5" s="95"/>
      <c r="F5" s="95"/>
      <c r="G5" s="95"/>
      <c r="H5" s="95"/>
      <c r="I5" s="95"/>
      <c r="J5" s="97"/>
      <c r="K5" s="98"/>
    </row>
    <row r="6" spans="1:11" s="16" customFormat="1" ht="21" customHeight="1" x14ac:dyDescent="0.55000000000000004">
      <c r="A6" s="13">
        <v>1</v>
      </c>
      <c r="B6" s="13" t="s">
        <v>24</v>
      </c>
      <c r="C6" s="14" t="s">
        <v>31</v>
      </c>
      <c r="D6" s="14">
        <v>245</v>
      </c>
      <c r="E6" s="14">
        <v>390</v>
      </c>
      <c r="F6" s="14">
        <v>0</v>
      </c>
      <c r="G6" s="21" t="s">
        <v>32</v>
      </c>
      <c r="H6" s="14"/>
      <c r="I6" s="14" t="s">
        <v>33</v>
      </c>
      <c r="J6" s="14">
        <v>390</v>
      </c>
      <c r="K6" s="15"/>
    </row>
    <row r="7" spans="1:11" ht="21" customHeight="1" x14ac:dyDescent="0.55000000000000004">
      <c r="A7" s="15"/>
      <c r="B7" s="15"/>
      <c r="C7" s="14"/>
      <c r="D7" s="14"/>
      <c r="E7" s="14"/>
      <c r="F7" s="14"/>
      <c r="G7" s="21"/>
      <c r="H7" s="14"/>
      <c r="I7" s="14"/>
      <c r="J7" s="14"/>
      <c r="K7" s="15"/>
    </row>
    <row r="8" spans="1:11" ht="21" customHeight="1" x14ac:dyDescent="0.55000000000000004">
      <c r="A8" s="15"/>
      <c r="B8" s="14"/>
      <c r="C8" s="14"/>
      <c r="D8" s="14"/>
      <c r="E8" s="14"/>
      <c r="F8" s="14"/>
      <c r="G8" s="21"/>
      <c r="H8" s="14"/>
      <c r="I8" s="14"/>
      <c r="J8" s="14"/>
      <c r="K8" s="15"/>
    </row>
    <row r="9" spans="1:11" ht="21" customHeight="1" x14ac:dyDescent="0.55000000000000004">
      <c r="A9" s="15"/>
      <c r="B9" s="14"/>
      <c r="C9" s="14"/>
      <c r="D9" s="14"/>
      <c r="E9" s="14"/>
      <c r="F9" s="14"/>
      <c r="G9" s="21"/>
      <c r="H9" s="14"/>
      <c r="I9" s="14"/>
      <c r="J9" s="14"/>
      <c r="K9" s="15"/>
    </row>
    <row r="10" spans="1:11" ht="21" customHeight="1" x14ac:dyDescent="0.55000000000000004">
      <c r="A10" s="15"/>
      <c r="B10" s="14"/>
      <c r="C10" s="14"/>
      <c r="D10" s="14"/>
      <c r="E10" s="14"/>
      <c r="F10" s="14"/>
      <c r="G10" s="21"/>
      <c r="H10" s="14"/>
      <c r="I10" s="14"/>
      <c r="J10" s="14"/>
      <c r="K10" s="15"/>
    </row>
    <row r="11" spans="1:11" ht="21" customHeight="1" x14ac:dyDescent="0.55000000000000004">
      <c r="A11" s="15"/>
      <c r="B11" s="14"/>
      <c r="C11" s="14"/>
      <c r="D11" s="14"/>
      <c r="E11" s="14"/>
      <c r="F11" s="14"/>
      <c r="G11" s="21"/>
      <c r="H11" s="14"/>
      <c r="I11" s="14"/>
      <c r="J11" s="14"/>
      <c r="K11" s="15"/>
    </row>
    <row r="12" spans="1:11" ht="21" customHeight="1" x14ac:dyDescent="0.55000000000000004">
      <c r="A12" s="15"/>
      <c r="B12" s="14"/>
      <c r="C12" s="14"/>
      <c r="D12" s="14"/>
      <c r="E12" s="14"/>
      <c r="F12" s="14"/>
      <c r="G12" s="21"/>
      <c r="H12" s="14"/>
      <c r="I12" s="14"/>
      <c r="J12" s="14"/>
      <c r="K12" s="15"/>
    </row>
    <row r="13" spans="1:11" ht="21" customHeight="1" x14ac:dyDescent="0.55000000000000004">
      <c r="A13" s="15"/>
      <c r="B13" s="14"/>
      <c r="C13" s="14"/>
      <c r="D13" s="14"/>
      <c r="E13" s="14"/>
      <c r="F13" s="14"/>
      <c r="G13" s="21"/>
      <c r="H13" s="14"/>
      <c r="I13" s="14"/>
      <c r="J13" s="14"/>
      <c r="K13" s="15"/>
    </row>
    <row r="14" spans="1:11" ht="21" customHeight="1" x14ac:dyDescent="0.55000000000000004">
      <c r="A14" s="15"/>
      <c r="B14" s="15"/>
      <c r="C14" s="14"/>
      <c r="D14" s="14"/>
      <c r="E14" s="14"/>
      <c r="F14" s="14"/>
      <c r="G14" s="14"/>
      <c r="H14" s="14"/>
      <c r="I14" s="14"/>
      <c r="J14" s="14"/>
      <c r="K14" s="15"/>
    </row>
    <row r="15" spans="1:11" ht="21" customHeight="1" x14ac:dyDescent="0.55000000000000004">
      <c r="A15" s="15"/>
      <c r="B15" s="15"/>
      <c r="C15" s="14"/>
      <c r="D15" s="14"/>
      <c r="E15" s="14"/>
      <c r="F15" s="14"/>
      <c r="G15" s="14"/>
      <c r="H15" s="14"/>
      <c r="I15" s="14"/>
      <c r="J15" s="14"/>
      <c r="K15" s="15"/>
    </row>
    <row r="16" spans="1:11" ht="21" customHeight="1" x14ac:dyDescent="0.55000000000000004">
      <c r="A16" s="15"/>
      <c r="B16" s="15"/>
      <c r="C16" s="14"/>
      <c r="D16" s="14"/>
      <c r="E16" s="14"/>
      <c r="F16" s="14"/>
      <c r="G16" s="21"/>
      <c r="H16" s="14"/>
      <c r="I16" s="14"/>
      <c r="J16" s="14"/>
      <c r="K16" s="15"/>
    </row>
    <row r="17" spans="1:11" ht="21" customHeight="1" x14ac:dyDescent="0.55000000000000004">
      <c r="A17" s="15" t="s">
        <v>6</v>
      </c>
      <c r="B17" s="15"/>
      <c r="C17" s="14"/>
      <c r="D17" s="15">
        <f>SUM(D6:D16)</f>
        <v>245</v>
      </c>
      <c r="E17" s="15">
        <f t="shared" ref="E17:J17" si="0">SUM(E6:E16)</f>
        <v>390</v>
      </c>
      <c r="F17" s="15"/>
      <c r="G17" s="15"/>
      <c r="H17" s="15"/>
      <c r="I17" s="15"/>
      <c r="J17" s="15">
        <f t="shared" si="0"/>
        <v>390</v>
      </c>
      <c r="K17" s="15"/>
    </row>
    <row r="18" spans="1:11" x14ac:dyDescent="0.55000000000000004">
      <c r="A18" s="17" t="s">
        <v>10</v>
      </c>
    </row>
    <row r="19" spans="1:11" x14ac:dyDescent="0.55000000000000004">
      <c r="B19" s="17" t="s">
        <v>11</v>
      </c>
    </row>
    <row r="20" spans="1:11" x14ac:dyDescent="0.55000000000000004">
      <c r="C20" s="17" t="s">
        <v>19</v>
      </c>
    </row>
    <row r="21" spans="1:11" x14ac:dyDescent="0.55000000000000004">
      <c r="C21" s="17" t="s">
        <v>20</v>
      </c>
      <c r="I21" s="17" t="s">
        <v>1</v>
      </c>
    </row>
    <row r="22" spans="1:11" x14ac:dyDescent="0.55000000000000004">
      <c r="I22" s="17" t="s">
        <v>2</v>
      </c>
    </row>
    <row r="23" spans="1:11" x14ac:dyDescent="0.55000000000000004">
      <c r="I23" s="17" t="s">
        <v>3</v>
      </c>
    </row>
  </sheetData>
  <mergeCells count="13">
    <mergeCell ref="I4:I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1:K16"/>
  <sheetViews>
    <sheetView workbookViewId="0">
      <selection activeCell="N9" sqref="N9"/>
    </sheetView>
  </sheetViews>
  <sheetFormatPr defaultColWidth="9" defaultRowHeight="24" x14ac:dyDescent="0.55000000000000004"/>
  <cols>
    <col min="1" max="1" width="5" style="17" customWidth="1"/>
    <col min="2" max="2" width="10.375" style="35" customWidth="1"/>
    <col min="3" max="3" width="12.375" style="17" customWidth="1"/>
    <col min="4" max="4" width="9.875" style="17" customWidth="1"/>
    <col min="5" max="5" width="9.75" style="17" customWidth="1"/>
    <col min="6" max="6" width="12.375" style="17" customWidth="1"/>
    <col min="7" max="7" width="14" style="22" customWidth="1"/>
    <col min="8" max="8" width="11.25" style="17" customWidth="1"/>
    <col min="9" max="9" width="14.375" style="17" customWidth="1"/>
    <col min="10" max="10" width="11.25" style="17" customWidth="1"/>
    <col min="11" max="11" width="12.625" style="17" customWidth="1"/>
    <col min="12" max="16384" width="9" style="17"/>
  </cols>
  <sheetData>
    <row r="1" spans="1:11" x14ac:dyDescent="0.55000000000000004">
      <c r="A1" s="204" t="s">
        <v>134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x14ac:dyDescent="0.55000000000000004">
      <c r="A2" s="204" t="s">
        <v>114</v>
      </c>
      <c r="B2" s="204"/>
      <c r="C2" s="204"/>
      <c r="D2" s="204"/>
      <c r="E2" s="204"/>
      <c r="F2" s="204"/>
      <c r="G2" s="204"/>
      <c r="H2" s="204"/>
      <c r="I2" s="204"/>
      <c r="J2" s="204"/>
      <c r="K2" s="205"/>
    </row>
    <row r="3" spans="1:11" ht="5.25" customHeight="1" x14ac:dyDescent="0.55000000000000004">
      <c r="A3" s="206"/>
      <c r="B3" s="207"/>
      <c r="C3" s="206"/>
      <c r="D3" s="206"/>
      <c r="E3" s="206"/>
      <c r="F3" s="206"/>
      <c r="G3" s="229"/>
      <c r="H3" s="206"/>
      <c r="I3" s="206"/>
      <c r="J3" s="205"/>
      <c r="K3" s="205"/>
    </row>
    <row r="4" spans="1:11" s="16" customFormat="1" ht="28.5" customHeight="1" x14ac:dyDescent="0.2">
      <c r="A4" s="210" t="s">
        <v>0</v>
      </c>
      <c r="B4" s="239" t="s">
        <v>21</v>
      </c>
      <c r="C4" s="211" t="s">
        <v>12</v>
      </c>
      <c r="D4" s="211" t="s">
        <v>8</v>
      </c>
      <c r="E4" s="212" t="s">
        <v>13</v>
      </c>
      <c r="F4" s="212" t="s">
        <v>14</v>
      </c>
      <c r="G4" s="230" t="s">
        <v>15</v>
      </c>
      <c r="H4" s="212" t="s">
        <v>16</v>
      </c>
      <c r="I4" s="212" t="s">
        <v>17</v>
      </c>
      <c r="J4" s="211" t="s">
        <v>18</v>
      </c>
      <c r="K4" s="210" t="s">
        <v>7</v>
      </c>
    </row>
    <row r="5" spans="1:11" s="16" customFormat="1" ht="63.75" customHeight="1" x14ac:dyDescent="0.2">
      <c r="A5" s="210"/>
      <c r="B5" s="239"/>
      <c r="C5" s="216"/>
      <c r="D5" s="216"/>
      <c r="E5" s="212"/>
      <c r="F5" s="212"/>
      <c r="G5" s="230"/>
      <c r="H5" s="212"/>
      <c r="I5" s="212"/>
      <c r="J5" s="216"/>
      <c r="K5" s="210"/>
    </row>
    <row r="6" spans="1:11" s="16" customFormat="1" ht="21" customHeight="1" x14ac:dyDescent="0.5">
      <c r="A6" s="218">
        <v>1</v>
      </c>
      <c r="B6" s="237" t="s">
        <v>42</v>
      </c>
      <c r="C6" s="220" t="s">
        <v>57</v>
      </c>
      <c r="D6" s="220">
        <v>3</v>
      </c>
      <c r="E6" s="220">
        <v>5</v>
      </c>
      <c r="F6" s="220">
        <v>5</v>
      </c>
      <c r="G6" s="222">
        <v>3000</v>
      </c>
      <c r="H6" s="220">
        <v>25</v>
      </c>
      <c r="I6" s="220" t="s">
        <v>58</v>
      </c>
      <c r="J6" s="218" t="s">
        <v>32</v>
      </c>
      <c r="K6" s="224"/>
    </row>
    <row r="7" spans="1:11" ht="21" customHeight="1" x14ac:dyDescent="0.55000000000000004">
      <c r="A7" s="224"/>
      <c r="B7" s="219"/>
      <c r="C7" s="220"/>
      <c r="D7" s="220"/>
      <c r="E7" s="220"/>
      <c r="F7" s="220"/>
      <c r="G7" s="222"/>
      <c r="H7" s="220"/>
      <c r="I7" s="224"/>
      <c r="J7" s="220"/>
      <c r="K7" s="224"/>
    </row>
    <row r="8" spans="1:11" ht="21" customHeight="1" x14ac:dyDescent="0.55000000000000004">
      <c r="A8" s="224"/>
      <c r="B8" s="219"/>
      <c r="C8" s="220"/>
      <c r="D8" s="220"/>
      <c r="E8" s="220"/>
      <c r="F8" s="220"/>
      <c r="G8" s="222"/>
      <c r="H8" s="220"/>
      <c r="I8" s="220"/>
      <c r="J8" s="220"/>
      <c r="K8" s="224"/>
    </row>
    <row r="9" spans="1:11" ht="21" customHeight="1" x14ac:dyDescent="0.55000000000000004">
      <c r="A9" s="224"/>
      <c r="B9" s="219"/>
      <c r="C9" s="220"/>
      <c r="D9" s="220"/>
      <c r="E9" s="220"/>
      <c r="F9" s="220"/>
      <c r="G9" s="222"/>
      <c r="H9" s="220"/>
      <c r="I9" s="220"/>
      <c r="J9" s="220"/>
      <c r="K9" s="224"/>
    </row>
    <row r="10" spans="1:11" ht="21" customHeight="1" x14ac:dyDescent="0.55000000000000004">
      <c r="A10" s="224"/>
      <c r="B10" s="219"/>
      <c r="C10" s="220"/>
      <c r="D10" s="224">
        <f t="shared" ref="D10:K10" si="0">SUM(D6:D9)</f>
        <v>3</v>
      </c>
      <c r="E10" s="224">
        <f t="shared" si="0"/>
        <v>5</v>
      </c>
      <c r="F10" s="224">
        <f t="shared" si="0"/>
        <v>5</v>
      </c>
      <c r="G10" s="234">
        <f t="shared" si="0"/>
        <v>3000</v>
      </c>
      <c r="H10" s="224">
        <f t="shared" si="0"/>
        <v>25</v>
      </c>
      <c r="I10" s="224">
        <f t="shared" si="0"/>
        <v>0</v>
      </c>
      <c r="J10" s="224">
        <f t="shared" si="0"/>
        <v>0</v>
      </c>
      <c r="K10" s="224">
        <f t="shared" si="0"/>
        <v>0</v>
      </c>
    </row>
    <row r="11" spans="1:11" customFormat="1" ht="18" x14ac:dyDescent="0.25">
      <c r="A11" s="135" t="s">
        <v>135</v>
      </c>
      <c r="B11" s="135"/>
      <c r="C11" s="135"/>
      <c r="D11" s="135"/>
      <c r="E11" s="135"/>
      <c r="F11" s="135"/>
      <c r="G11" s="135"/>
      <c r="H11" s="135"/>
      <c r="I11" s="135"/>
      <c r="J11" s="135"/>
      <c r="K11" s="135"/>
    </row>
    <row r="12" spans="1:11" customFormat="1" ht="18" x14ac:dyDescent="0.25">
      <c r="A12" s="135"/>
      <c r="B12" s="135" t="s">
        <v>11</v>
      </c>
      <c r="C12" s="135"/>
      <c r="D12" s="135"/>
      <c r="E12" s="135"/>
      <c r="F12" s="135"/>
      <c r="G12" s="135"/>
      <c r="H12" s="135"/>
      <c r="I12" s="135"/>
      <c r="J12" s="135"/>
      <c r="K12" s="135"/>
    </row>
    <row r="13" spans="1:11" customFormat="1" ht="18" x14ac:dyDescent="0.25">
      <c r="A13" s="135"/>
      <c r="B13" s="135"/>
      <c r="C13" s="135" t="s">
        <v>112</v>
      </c>
      <c r="D13" s="135"/>
      <c r="E13" s="135"/>
      <c r="F13" s="135"/>
      <c r="G13" s="135"/>
      <c r="H13" s="135"/>
      <c r="I13" s="135"/>
      <c r="J13" s="135"/>
      <c r="K13" s="135"/>
    </row>
    <row r="14" spans="1:11" customFormat="1" ht="18" x14ac:dyDescent="0.25">
      <c r="A14" s="135"/>
      <c r="B14" s="135"/>
      <c r="C14" s="135" t="s">
        <v>20</v>
      </c>
      <c r="D14" s="135"/>
      <c r="E14" s="135"/>
      <c r="F14" s="135"/>
      <c r="G14" s="135"/>
      <c r="H14" s="135"/>
      <c r="I14" s="135" t="s">
        <v>124</v>
      </c>
      <c r="J14" s="135"/>
      <c r="K14" s="135"/>
    </row>
    <row r="15" spans="1:11" customFormat="1" ht="18" x14ac:dyDescent="0.25">
      <c r="A15" s="135"/>
      <c r="B15" s="135" t="s">
        <v>127</v>
      </c>
      <c r="C15" s="135"/>
      <c r="D15" s="135"/>
      <c r="E15" s="135"/>
      <c r="F15" s="135"/>
      <c r="G15" s="135"/>
      <c r="H15" s="135"/>
      <c r="I15" s="135" t="s">
        <v>125</v>
      </c>
      <c r="J15" s="135"/>
      <c r="K15" s="135"/>
    </row>
    <row r="16" spans="1:11" customFormat="1" ht="18" x14ac:dyDescent="0.25">
      <c r="A16" s="135"/>
      <c r="B16" s="135"/>
      <c r="C16" s="135"/>
      <c r="D16" s="135"/>
      <c r="E16" s="135"/>
      <c r="F16" s="135"/>
      <c r="G16" s="135"/>
      <c r="H16" s="135"/>
      <c r="I16" s="135" t="s">
        <v>126</v>
      </c>
      <c r="J16" s="135"/>
      <c r="K16" s="135"/>
    </row>
  </sheetData>
  <mergeCells count="13">
    <mergeCell ref="I4:I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1:K13"/>
  <sheetViews>
    <sheetView workbookViewId="0">
      <selection activeCell="N8" sqref="N8"/>
    </sheetView>
  </sheetViews>
  <sheetFormatPr defaultRowHeight="14.25" x14ac:dyDescent="0.2"/>
  <cols>
    <col min="1" max="1" width="5" customWidth="1"/>
    <col min="2" max="2" width="15.125" customWidth="1"/>
    <col min="3" max="3" width="12.375" customWidth="1"/>
    <col min="4" max="4" width="9.875" customWidth="1"/>
    <col min="5" max="5" width="9.75" customWidth="1"/>
    <col min="6" max="6" width="12.375" customWidth="1"/>
    <col min="7" max="7" width="14" customWidth="1"/>
    <col min="8" max="8" width="11.25" customWidth="1"/>
    <col min="9" max="9" width="14.375" customWidth="1"/>
    <col min="10" max="10" width="11.25" customWidth="1"/>
    <col min="11" max="11" width="14.375" customWidth="1"/>
  </cols>
  <sheetData>
    <row r="1" spans="1:11" s="17" customFormat="1" ht="24" x14ac:dyDescent="0.55000000000000004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s="17" customFormat="1" ht="24" x14ac:dyDescent="0.55000000000000004">
      <c r="A2" s="100" t="s">
        <v>114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2">
      <c r="A3" s="2"/>
      <c r="B3" s="2"/>
      <c r="C3" s="2"/>
      <c r="D3" s="2"/>
      <c r="E3" s="2"/>
      <c r="F3" s="2"/>
      <c r="G3" s="2"/>
      <c r="H3" s="2"/>
      <c r="I3" s="2"/>
    </row>
    <row r="4" spans="1:11" s="3" customFormat="1" ht="28.5" customHeight="1" x14ac:dyDescent="0.2">
      <c r="A4" s="90" t="s">
        <v>0</v>
      </c>
      <c r="B4" s="90" t="s">
        <v>21</v>
      </c>
      <c r="C4" s="92" t="s">
        <v>12</v>
      </c>
      <c r="D4" s="92" t="s">
        <v>8</v>
      </c>
      <c r="E4" s="91" t="s">
        <v>13</v>
      </c>
      <c r="F4" s="91" t="s">
        <v>14</v>
      </c>
      <c r="G4" s="91" t="s">
        <v>15</v>
      </c>
      <c r="H4" s="91" t="s">
        <v>16</v>
      </c>
      <c r="I4" s="91" t="s">
        <v>17</v>
      </c>
      <c r="J4" s="92" t="s">
        <v>18</v>
      </c>
      <c r="K4" s="90" t="s">
        <v>7</v>
      </c>
    </row>
    <row r="5" spans="1:11" s="3" customFormat="1" ht="19.5" customHeight="1" x14ac:dyDescent="0.2">
      <c r="A5" s="90"/>
      <c r="B5" s="90"/>
      <c r="C5" s="93"/>
      <c r="D5" s="93"/>
      <c r="E5" s="91"/>
      <c r="F5" s="91"/>
      <c r="G5" s="91"/>
      <c r="H5" s="91"/>
      <c r="I5" s="91"/>
      <c r="J5" s="93"/>
      <c r="K5" s="90"/>
    </row>
    <row r="6" spans="1:11" s="3" customFormat="1" ht="21" customHeight="1" x14ac:dyDescent="0.3">
      <c r="A6" s="4"/>
      <c r="B6" s="8" t="s">
        <v>42</v>
      </c>
      <c r="C6" s="6" t="s">
        <v>36</v>
      </c>
      <c r="D6" s="6">
        <v>84</v>
      </c>
      <c r="E6" s="6">
        <v>240</v>
      </c>
      <c r="F6" s="6">
        <v>160</v>
      </c>
      <c r="G6" s="9">
        <v>500</v>
      </c>
      <c r="H6" s="6"/>
      <c r="I6" s="6" t="s">
        <v>26</v>
      </c>
      <c r="J6" s="6">
        <v>0</v>
      </c>
      <c r="K6" s="7"/>
    </row>
    <row r="7" spans="1:11" ht="21" customHeight="1" x14ac:dyDescent="0.3">
      <c r="A7" s="1"/>
      <c r="B7" s="1"/>
      <c r="C7" s="6"/>
      <c r="D7" s="7">
        <f t="shared" ref="D7:K7" si="0">SUM(D6:D6)</f>
        <v>84</v>
      </c>
      <c r="E7" s="7">
        <f t="shared" si="0"/>
        <v>240</v>
      </c>
      <c r="F7" s="7">
        <f t="shared" si="0"/>
        <v>160</v>
      </c>
      <c r="G7" s="7">
        <f t="shared" si="0"/>
        <v>500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</row>
    <row r="8" spans="1:11" x14ac:dyDescent="0.2">
      <c r="A8" t="s">
        <v>135</v>
      </c>
    </row>
    <row r="9" spans="1:11" x14ac:dyDescent="0.2">
      <c r="B9" t="s">
        <v>11</v>
      </c>
    </row>
    <row r="10" spans="1:11" x14ac:dyDescent="0.2">
      <c r="C10" t="s">
        <v>112</v>
      </c>
    </row>
    <row r="11" spans="1:11" x14ac:dyDescent="0.2">
      <c r="C11" t="s">
        <v>20</v>
      </c>
      <c r="I11" t="s">
        <v>124</v>
      </c>
    </row>
    <row r="12" spans="1:11" x14ac:dyDescent="0.2">
      <c r="B12" t="s">
        <v>127</v>
      </c>
      <c r="I12" t="s">
        <v>125</v>
      </c>
    </row>
    <row r="13" spans="1:11" x14ac:dyDescent="0.2">
      <c r="I13" t="s">
        <v>126</v>
      </c>
    </row>
  </sheetData>
  <mergeCells count="13">
    <mergeCell ref="I4:I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3E00B-7254-4E43-8EF3-D184FEE8F385}">
  <dimension ref="A1:M13"/>
  <sheetViews>
    <sheetView workbookViewId="0">
      <selection activeCell="M21" sqref="M21"/>
    </sheetView>
  </sheetViews>
  <sheetFormatPr defaultRowHeight="14.25" x14ac:dyDescent="0.2"/>
  <cols>
    <col min="2" max="2" width="12.875" customWidth="1"/>
    <col min="3" max="3" width="16.375" customWidth="1"/>
  </cols>
  <sheetData>
    <row r="1" spans="1:13" ht="21.75" x14ac:dyDescent="0.5">
      <c r="A1" s="204" t="s">
        <v>134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  <c r="L1" s="205"/>
      <c r="M1" s="205"/>
    </row>
    <row r="2" spans="1:13" ht="21.75" x14ac:dyDescent="0.5">
      <c r="A2" s="204" t="s">
        <v>114</v>
      </c>
      <c r="B2" s="204"/>
      <c r="C2" s="204"/>
      <c r="D2" s="204"/>
      <c r="E2" s="204"/>
      <c r="F2" s="204"/>
      <c r="G2" s="204"/>
      <c r="H2" s="204"/>
      <c r="I2" s="204"/>
      <c r="J2" s="204"/>
      <c r="K2" s="205"/>
      <c r="L2" s="205"/>
      <c r="M2" s="205"/>
    </row>
    <row r="3" spans="1:13" ht="21.75" x14ac:dyDescent="0.5">
      <c r="A3" s="206"/>
      <c r="B3" s="207"/>
      <c r="C3" s="206"/>
      <c r="D3" s="206"/>
      <c r="E3" s="206"/>
      <c r="F3" s="205"/>
      <c r="G3" s="206"/>
      <c r="H3" s="229"/>
      <c r="I3" s="206"/>
      <c r="J3" s="206"/>
      <c r="K3" s="205"/>
      <c r="L3" s="205"/>
      <c r="M3" s="205"/>
    </row>
    <row r="4" spans="1:13" ht="21.75" x14ac:dyDescent="0.2">
      <c r="A4" s="210" t="s">
        <v>0</v>
      </c>
      <c r="B4" s="210" t="s">
        <v>21</v>
      </c>
      <c r="C4" s="211" t="s">
        <v>12</v>
      </c>
      <c r="D4" s="211" t="s">
        <v>8</v>
      </c>
      <c r="E4" s="212" t="s">
        <v>13</v>
      </c>
      <c r="F4" s="211" t="s">
        <v>80</v>
      </c>
      <c r="G4" s="212" t="s">
        <v>14</v>
      </c>
      <c r="H4" s="230" t="s">
        <v>84</v>
      </c>
      <c r="I4" s="212" t="s">
        <v>16</v>
      </c>
      <c r="J4" s="212" t="s">
        <v>17</v>
      </c>
      <c r="K4" s="210" t="s">
        <v>7</v>
      </c>
      <c r="L4" s="215"/>
      <c r="M4" s="215"/>
    </row>
    <row r="5" spans="1:13" ht="64.5" customHeight="1" x14ac:dyDescent="0.2">
      <c r="A5" s="210"/>
      <c r="B5" s="210"/>
      <c r="C5" s="216"/>
      <c r="D5" s="216"/>
      <c r="E5" s="212"/>
      <c r="F5" s="216"/>
      <c r="G5" s="212"/>
      <c r="H5" s="230"/>
      <c r="I5" s="212"/>
      <c r="J5" s="212"/>
      <c r="K5" s="210"/>
      <c r="L5" s="215"/>
      <c r="M5" s="215"/>
    </row>
    <row r="6" spans="1:13" ht="21.75" x14ac:dyDescent="0.5">
      <c r="A6" s="218">
        <v>1</v>
      </c>
      <c r="B6" s="219" t="s">
        <v>42</v>
      </c>
      <c r="C6" s="218" t="s">
        <v>49</v>
      </c>
      <c r="D6" s="232">
        <v>10</v>
      </c>
      <c r="E6" s="232">
        <v>10</v>
      </c>
      <c r="F6" s="232">
        <v>10</v>
      </c>
      <c r="G6" s="232">
        <v>0</v>
      </c>
      <c r="H6" s="233">
        <v>0</v>
      </c>
      <c r="I6" s="232">
        <v>0</v>
      </c>
      <c r="J6" s="232" t="s">
        <v>26</v>
      </c>
      <c r="K6" s="218"/>
      <c r="L6" s="215"/>
      <c r="M6" s="215"/>
    </row>
    <row r="7" spans="1:13" ht="21.75" x14ac:dyDescent="0.5">
      <c r="A7" s="224" t="s">
        <v>6</v>
      </c>
      <c r="B7" s="219"/>
      <c r="C7" s="218" t="s">
        <v>49</v>
      </c>
      <c r="D7" s="224">
        <f>SUM(D6:D6)</f>
        <v>10</v>
      </c>
      <c r="E7" s="224">
        <f>SUM(E6:E6)</f>
        <v>10</v>
      </c>
      <c r="F7" s="224">
        <f>SUM(F6:F6)</f>
        <v>10</v>
      </c>
      <c r="G7" s="224">
        <f>SUM(G6:G6)</f>
        <v>0</v>
      </c>
      <c r="H7" s="234">
        <f>SUM(H6:H6)</f>
        <v>0</v>
      </c>
      <c r="I7" s="224">
        <v>0</v>
      </c>
      <c r="J7" s="221" t="s">
        <v>26</v>
      </c>
      <c r="K7" s="221"/>
      <c r="L7" s="205"/>
      <c r="M7" s="205"/>
    </row>
    <row r="8" spans="1:13" ht="18" x14ac:dyDescent="0.25">
      <c r="A8" s="135" t="s">
        <v>137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  <c r="L8" s="135"/>
      <c r="M8" s="135"/>
    </row>
    <row r="9" spans="1:13" ht="18" x14ac:dyDescent="0.25">
      <c r="A9" s="135"/>
      <c r="B9" s="135" t="s">
        <v>11</v>
      </c>
      <c r="C9" s="135"/>
      <c r="D9" s="135"/>
      <c r="E9" s="135"/>
      <c r="F9" s="135"/>
      <c r="G9" s="135"/>
      <c r="H9" s="135"/>
      <c r="I9" s="135"/>
      <c r="J9" s="135"/>
      <c r="K9" s="135"/>
      <c r="L9" s="135"/>
      <c r="M9" s="135"/>
    </row>
    <row r="10" spans="1:13" ht="18" x14ac:dyDescent="0.25">
      <c r="A10" s="135"/>
      <c r="B10" s="135"/>
      <c r="C10" s="135" t="s">
        <v>112</v>
      </c>
      <c r="D10" s="135"/>
      <c r="E10" s="135"/>
      <c r="F10" s="135"/>
      <c r="G10" s="135"/>
      <c r="H10" s="135"/>
      <c r="I10" s="135"/>
      <c r="J10" s="135"/>
      <c r="K10" s="135"/>
      <c r="L10" s="135"/>
      <c r="M10" s="135"/>
    </row>
    <row r="11" spans="1:13" ht="18" x14ac:dyDescent="0.25">
      <c r="A11" s="135"/>
      <c r="B11" s="135"/>
      <c r="C11" s="135" t="s">
        <v>20</v>
      </c>
      <c r="D11" s="135"/>
      <c r="E11" s="135"/>
      <c r="F11" s="135"/>
      <c r="G11" s="135"/>
      <c r="H11" s="135"/>
      <c r="I11" s="135" t="s">
        <v>124</v>
      </c>
      <c r="J11" s="135"/>
      <c r="K11" s="135"/>
      <c r="L11" s="135"/>
      <c r="M11" s="135"/>
    </row>
    <row r="12" spans="1:13" ht="18" x14ac:dyDescent="0.25">
      <c r="A12" s="135"/>
      <c r="B12" s="135" t="s">
        <v>128</v>
      </c>
      <c r="C12" s="135"/>
      <c r="D12" s="135"/>
      <c r="E12" s="135"/>
      <c r="F12" s="135"/>
      <c r="G12" s="135"/>
      <c r="H12" s="135"/>
      <c r="I12" s="135" t="s">
        <v>125</v>
      </c>
      <c r="J12" s="135"/>
      <c r="K12" s="135"/>
      <c r="L12" s="135"/>
      <c r="M12" s="135"/>
    </row>
    <row r="13" spans="1:13" ht="18" x14ac:dyDescent="0.25">
      <c r="A13" s="135"/>
      <c r="B13" s="135"/>
      <c r="C13" s="135"/>
      <c r="D13" s="135"/>
      <c r="E13" s="135"/>
      <c r="F13" s="135"/>
      <c r="G13" s="135"/>
      <c r="H13" s="135"/>
      <c r="I13" s="135" t="s">
        <v>126</v>
      </c>
      <c r="J13" s="135"/>
      <c r="K13" s="135"/>
      <c r="L13" s="135"/>
      <c r="M13" s="135"/>
    </row>
  </sheetData>
  <mergeCells count="13">
    <mergeCell ref="I4:I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K28"/>
  <sheetViews>
    <sheetView zoomScaleNormal="100" workbookViewId="0">
      <selection activeCell="G16" sqref="G16"/>
    </sheetView>
  </sheetViews>
  <sheetFormatPr defaultColWidth="9" defaultRowHeight="24" x14ac:dyDescent="0.55000000000000004"/>
  <cols>
    <col min="1" max="1" width="5.375" style="17" customWidth="1"/>
    <col min="2" max="2" width="12.375" style="80" customWidth="1"/>
    <col min="3" max="3" width="10.125" style="11" customWidth="1"/>
    <col min="4" max="4" width="9.75" style="11" customWidth="1"/>
    <col min="5" max="5" width="11.75" style="11" customWidth="1"/>
    <col min="6" max="6" width="12.375" style="11" customWidth="1"/>
    <col min="7" max="7" width="11" style="11" customWidth="1"/>
    <col min="8" max="8" width="11.25" style="11" customWidth="1"/>
    <col min="9" max="9" width="13.25" style="11" customWidth="1"/>
    <col min="10" max="10" width="21.125" style="11" customWidth="1"/>
    <col min="11" max="16384" width="9" style="11"/>
  </cols>
  <sheetData>
    <row r="1" spans="1:11" s="73" customFormat="1" x14ac:dyDescent="0.55000000000000004">
      <c r="A1" s="100" t="s">
        <v>106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5.25" customHeight="1" x14ac:dyDescent="0.55000000000000004">
      <c r="A2" s="18"/>
      <c r="B2" s="79"/>
      <c r="C2" s="10"/>
      <c r="D2" s="10"/>
      <c r="F2" s="10"/>
      <c r="G2" s="10"/>
      <c r="H2" s="10"/>
      <c r="I2" s="10"/>
    </row>
    <row r="3" spans="1:11" s="16" customFormat="1" ht="28.5" customHeight="1" x14ac:dyDescent="0.2">
      <c r="A3" s="98" t="s">
        <v>0</v>
      </c>
      <c r="B3" s="96" t="s">
        <v>12</v>
      </c>
      <c r="C3" s="96" t="s">
        <v>8</v>
      </c>
      <c r="D3" s="95" t="s">
        <v>13</v>
      </c>
      <c r="E3" s="96" t="s">
        <v>80</v>
      </c>
      <c r="F3" s="95" t="s">
        <v>14</v>
      </c>
      <c r="G3" s="95" t="s">
        <v>84</v>
      </c>
      <c r="H3" s="95" t="s">
        <v>16</v>
      </c>
      <c r="I3" s="95" t="s">
        <v>17</v>
      </c>
      <c r="J3" s="98" t="s">
        <v>7</v>
      </c>
    </row>
    <row r="4" spans="1:11" s="16" customFormat="1" ht="30.75" customHeight="1" x14ac:dyDescent="0.2">
      <c r="A4" s="98"/>
      <c r="B4" s="97"/>
      <c r="C4" s="97"/>
      <c r="D4" s="95"/>
      <c r="E4" s="97"/>
      <c r="F4" s="95"/>
      <c r="G4" s="95"/>
      <c r="H4" s="95"/>
      <c r="I4" s="95"/>
      <c r="J4" s="98"/>
    </row>
    <row r="5" spans="1:11" s="12" customFormat="1" ht="21" customHeight="1" x14ac:dyDescent="0.55000000000000004">
      <c r="A5" s="13">
        <v>1</v>
      </c>
      <c r="B5" s="34" t="s">
        <v>62</v>
      </c>
      <c r="C5" s="39">
        <v>6</v>
      </c>
      <c r="D5" s="39">
        <v>35</v>
      </c>
      <c r="E5" s="39">
        <v>21</v>
      </c>
      <c r="F5" s="39">
        <v>14</v>
      </c>
      <c r="G5" s="38">
        <v>11880</v>
      </c>
      <c r="H5" s="81" t="s">
        <v>67</v>
      </c>
      <c r="I5" s="60" t="s">
        <v>26</v>
      </c>
      <c r="J5" s="15"/>
    </row>
    <row r="6" spans="1:11" s="12" customFormat="1" ht="21" customHeight="1" x14ac:dyDescent="0.55000000000000004">
      <c r="A6" s="13">
        <v>2</v>
      </c>
      <c r="B6" s="34" t="s">
        <v>94</v>
      </c>
      <c r="C6" s="39">
        <v>222</v>
      </c>
      <c r="D6" s="39">
        <v>293</v>
      </c>
      <c r="E6" s="39">
        <v>37</v>
      </c>
      <c r="F6" s="39">
        <v>256</v>
      </c>
      <c r="G6" s="38">
        <v>487080</v>
      </c>
      <c r="H6" s="81" t="s">
        <v>97</v>
      </c>
      <c r="I6" s="60" t="s">
        <v>26</v>
      </c>
      <c r="J6" s="15"/>
    </row>
    <row r="7" spans="1:11" s="12" customFormat="1" ht="21" customHeight="1" x14ac:dyDescent="0.55000000000000004">
      <c r="A7" s="13">
        <v>3</v>
      </c>
      <c r="B7" s="34" t="s">
        <v>49</v>
      </c>
      <c r="C7" s="39">
        <v>25</v>
      </c>
      <c r="D7" s="39">
        <v>28</v>
      </c>
      <c r="E7" s="39">
        <v>17</v>
      </c>
      <c r="F7" s="39">
        <v>11</v>
      </c>
      <c r="G7" s="38">
        <v>11900</v>
      </c>
      <c r="H7" s="81" t="s">
        <v>98</v>
      </c>
      <c r="I7" s="60" t="s">
        <v>26</v>
      </c>
      <c r="J7" s="15"/>
    </row>
    <row r="8" spans="1:11" s="12" customFormat="1" ht="21" customHeight="1" x14ac:dyDescent="0.55000000000000004">
      <c r="A8" s="13">
        <v>4</v>
      </c>
      <c r="B8" s="34" t="s">
        <v>39</v>
      </c>
      <c r="C8" s="39">
        <v>6</v>
      </c>
      <c r="D8" s="39">
        <v>22.5</v>
      </c>
      <c r="E8" s="39">
        <v>1</v>
      </c>
      <c r="F8" s="39">
        <v>21.5</v>
      </c>
      <c r="G8" s="38">
        <v>10750</v>
      </c>
      <c r="H8" s="81" t="s">
        <v>99</v>
      </c>
      <c r="I8" s="60" t="s">
        <v>26</v>
      </c>
      <c r="J8" s="15"/>
    </row>
    <row r="9" spans="1:11" s="12" customFormat="1" ht="21" customHeight="1" x14ac:dyDescent="0.55000000000000004">
      <c r="A9" s="13">
        <v>5</v>
      </c>
      <c r="B9" s="34" t="s">
        <v>59</v>
      </c>
      <c r="C9" s="39">
        <v>7</v>
      </c>
      <c r="D9" s="39">
        <v>35</v>
      </c>
      <c r="E9" s="39">
        <v>6</v>
      </c>
      <c r="F9" s="39">
        <v>29</v>
      </c>
      <c r="G9" s="38">
        <v>8000</v>
      </c>
      <c r="H9" s="81" t="s">
        <v>60</v>
      </c>
      <c r="I9" s="60" t="s">
        <v>61</v>
      </c>
      <c r="J9" s="15"/>
      <c r="K9" s="76">
        <v>578</v>
      </c>
    </row>
    <row r="10" spans="1:11" s="12" customFormat="1" ht="21" customHeight="1" x14ac:dyDescent="0.55000000000000004">
      <c r="A10" s="13">
        <v>6</v>
      </c>
      <c r="B10" s="34" t="s">
        <v>40</v>
      </c>
      <c r="C10" s="39">
        <v>22</v>
      </c>
      <c r="D10" s="39">
        <v>172</v>
      </c>
      <c r="E10" s="39">
        <v>97</v>
      </c>
      <c r="F10" s="39">
        <v>75</v>
      </c>
      <c r="G10" s="38">
        <v>55400</v>
      </c>
      <c r="H10" s="81" t="s">
        <v>71</v>
      </c>
      <c r="I10" s="60" t="s">
        <v>72</v>
      </c>
      <c r="J10" s="15"/>
      <c r="K10" s="76">
        <v>230</v>
      </c>
    </row>
    <row r="11" spans="1:11" s="12" customFormat="1" ht="21" customHeight="1" x14ac:dyDescent="0.55000000000000004">
      <c r="A11" s="13">
        <v>7</v>
      </c>
      <c r="B11" s="34" t="s">
        <v>73</v>
      </c>
      <c r="C11" s="39">
        <v>1</v>
      </c>
      <c r="D11" s="39">
        <v>3</v>
      </c>
      <c r="E11" s="74">
        <v>0</v>
      </c>
      <c r="F11" s="39">
        <v>3</v>
      </c>
      <c r="G11" s="38">
        <v>400</v>
      </c>
      <c r="H11" s="39">
        <v>40</v>
      </c>
      <c r="I11" s="60" t="s">
        <v>72</v>
      </c>
      <c r="J11" s="15"/>
      <c r="K11" s="85">
        <v>1005</v>
      </c>
    </row>
    <row r="12" spans="1:11" s="12" customFormat="1" ht="21" customHeight="1" x14ac:dyDescent="0.55000000000000004">
      <c r="A12" s="13">
        <v>8</v>
      </c>
      <c r="B12" s="34" t="s">
        <v>69</v>
      </c>
      <c r="C12" s="39">
        <v>3</v>
      </c>
      <c r="D12" s="39">
        <v>12</v>
      </c>
      <c r="E12" s="74">
        <v>0</v>
      </c>
      <c r="F12" s="39">
        <v>12</v>
      </c>
      <c r="G12" s="38">
        <v>4800</v>
      </c>
      <c r="H12" s="39">
        <v>40</v>
      </c>
      <c r="I12" s="60" t="s">
        <v>70</v>
      </c>
      <c r="J12" s="15"/>
      <c r="K12" s="76">
        <v>135</v>
      </c>
    </row>
    <row r="13" spans="1:11" s="12" customFormat="1" ht="21" customHeight="1" x14ac:dyDescent="0.55000000000000004">
      <c r="A13" s="13">
        <v>9</v>
      </c>
      <c r="B13" s="34" t="s">
        <v>50</v>
      </c>
      <c r="C13" s="39">
        <v>331</v>
      </c>
      <c r="D13" s="39">
        <v>510.25</v>
      </c>
      <c r="E13" s="39">
        <v>77</v>
      </c>
      <c r="F13" s="39">
        <v>433.25</v>
      </c>
      <c r="G13" s="38">
        <v>711000</v>
      </c>
      <c r="H13" s="39" t="s">
        <v>102</v>
      </c>
      <c r="I13" s="60" t="s">
        <v>95</v>
      </c>
      <c r="J13" s="15"/>
      <c r="K13" s="76">
        <v>117</v>
      </c>
    </row>
    <row r="14" spans="1:11" s="16" customFormat="1" ht="21" customHeight="1" x14ac:dyDescent="0.55000000000000004">
      <c r="A14" s="13">
        <v>10</v>
      </c>
      <c r="B14" s="33" t="s">
        <v>22</v>
      </c>
      <c r="C14" s="60">
        <v>52</v>
      </c>
      <c r="D14" s="60">
        <v>555</v>
      </c>
      <c r="E14" s="60">
        <v>27</v>
      </c>
      <c r="F14" s="60">
        <v>528</v>
      </c>
      <c r="G14" s="57">
        <v>147350</v>
      </c>
      <c r="H14" s="39" t="s">
        <v>103</v>
      </c>
      <c r="I14" s="60" t="s">
        <v>23</v>
      </c>
      <c r="J14" s="13"/>
      <c r="K14" s="76">
        <v>105</v>
      </c>
    </row>
    <row r="15" spans="1:11" s="16" customFormat="1" ht="21" customHeight="1" x14ac:dyDescent="0.55000000000000004">
      <c r="A15" s="13">
        <v>11</v>
      </c>
      <c r="B15" s="33" t="s">
        <v>38</v>
      </c>
      <c r="C15" s="60">
        <v>92</v>
      </c>
      <c r="D15" s="60">
        <v>795.5</v>
      </c>
      <c r="E15" s="84">
        <v>78.5</v>
      </c>
      <c r="F15" s="60">
        <v>717</v>
      </c>
      <c r="G15" s="57">
        <v>1201400</v>
      </c>
      <c r="H15" s="39" t="s">
        <v>97</v>
      </c>
      <c r="I15" s="60" t="s">
        <v>100</v>
      </c>
      <c r="J15" s="13"/>
      <c r="K15" s="16">
        <v>14</v>
      </c>
    </row>
    <row r="16" spans="1:11" s="16" customFormat="1" ht="21" customHeight="1" x14ac:dyDescent="0.55000000000000004">
      <c r="A16" s="13">
        <v>12</v>
      </c>
      <c r="B16" s="33" t="s">
        <v>28</v>
      </c>
      <c r="C16" s="60">
        <v>986</v>
      </c>
      <c r="D16" s="60">
        <v>787</v>
      </c>
      <c r="E16" s="60">
        <v>202</v>
      </c>
      <c r="F16" s="60">
        <v>585</v>
      </c>
      <c r="G16" s="57">
        <v>421050</v>
      </c>
      <c r="H16" s="82" t="s">
        <v>104</v>
      </c>
      <c r="I16" s="39" t="s">
        <v>96</v>
      </c>
      <c r="J16" s="13"/>
      <c r="K16" s="16">
        <f>SUM(K9:K15)</f>
        <v>2184</v>
      </c>
    </row>
    <row r="17" spans="1:10" s="16" customFormat="1" ht="21" customHeight="1" x14ac:dyDescent="0.2">
      <c r="A17" s="13">
        <v>13</v>
      </c>
      <c r="B17" s="33" t="s">
        <v>35</v>
      </c>
      <c r="C17" s="60">
        <v>16</v>
      </c>
      <c r="D17" s="84">
        <v>32</v>
      </c>
      <c r="E17" s="83">
        <v>2</v>
      </c>
      <c r="F17" s="83">
        <v>30</v>
      </c>
      <c r="G17" s="57">
        <v>8600</v>
      </c>
      <c r="H17" s="81" t="s">
        <v>102</v>
      </c>
      <c r="I17" s="60" t="s">
        <v>47</v>
      </c>
      <c r="J17" s="13"/>
    </row>
    <row r="18" spans="1:10" s="16" customFormat="1" ht="21" customHeight="1" x14ac:dyDescent="0.2">
      <c r="A18" s="13">
        <v>14</v>
      </c>
      <c r="B18" s="33" t="s">
        <v>37</v>
      </c>
      <c r="C18" s="60">
        <v>79</v>
      </c>
      <c r="D18" s="60">
        <v>337</v>
      </c>
      <c r="E18" s="78">
        <v>0</v>
      </c>
      <c r="F18" s="60">
        <v>337</v>
      </c>
      <c r="G18" s="57">
        <v>289000</v>
      </c>
      <c r="H18" s="81" t="s">
        <v>105</v>
      </c>
      <c r="I18" s="60" t="s">
        <v>30</v>
      </c>
      <c r="J18" s="13"/>
    </row>
    <row r="19" spans="1:10" s="16" customFormat="1" ht="21" customHeight="1" x14ac:dyDescent="0.55000000000000004">
      <c r="A19" s="13">
        <v>15</v>
      </c>
      <c r="B19" s="33" t="s">
        <v>48</v>
      </c>
      <c r="C19" s="60">
        <v>4</v>
      </c>
      <c r="D19" s="60">
        <v>17</v>
      </c>
      <c r="E19" s="60">
        <v>7</v>
      </c>
      <c r="F19" s="60">
        <v>10</v>
      </c>
      <c r="G19" s="57">
        <v>3500</v>
      </c>
      <c r="H19" s="39">
        <v>10</v>
      </c>
      <c r="I19" s="60" t="s">
        <v>101</v>
      </c>
      <c r="J19" s="13"/>
    </row>
    <row r="20" spans="1:10" s="16" customFormat="1" ht="21" customHeight="1" x14ac:dyDescent="0.55000000000000004">
      <c r="A20" s="13">
        <v>16</v>
      </c>
      <c r="B20" s="33" t="s">
        <v>53</v>
      </c>
      <c r="C20" s="60">
        <v>291</v>
      </c>
      <c r="D20" s="60">
        <v>307</v>
      </c>
      <c r="E20" s="60">
        <v>0</v>
      </c>
      <c r="F20" s="60">
        <v>307</v>
      </c>
      <c r="G20" s="57">
        <v>259000</v>
      </c>
      <c r="H20" s="39" t="s">
        <v>66</v>
      </c>
      <c r="I20" s="60" t="s">
        <v>26</v>
      </c>
      <c r="J20" s="13"/>
    </row>
    <row r="21" spans="1:10" s="16" customFormat="1" ht="21" customHeight="1" x14ac:dyDescent="0.55000000000000004">
      <c r="A21" s="13">
        <v>17</v>
      </c>
      <c r="B21" s="33" t="s">
        <v>34</v>
      </c>
      <c r="C21" s="60">
        <v>146</v>
      </c>
      <c r="D21" s="84">
        <v>218</v>
      </c>
      <c r="E21" s="84">
        <v>55</v>
      </c>
      <c r="F21" s="84">
        <v>163</v>
      </c>
      <c r="G21" s="57">
        <v>60125</v>
      </c>
      <c r="H21" s="39" t="s">
        <v>107</v>
      </c>
      <c r="I21" s="60" t="s">
        <v>26</v>
      </c>
      <c r="J21" s="13"/>
    </row>
    <row r="22" spans="1:10" s="17" customFormat="1" ht="21" customHeight="1" x14ac:dyDescent="0.55000000000000004">
      <c r="A22" s="15" t="s">
        <v>6</v>
      </c>
      <c r="B22" s="33"/>
      <c r="C22" s="27">
        <f t="shared" ref="C22:E22" si="0">SUM(C5:C21)</f>
        <v>2289</v>
      </c>
      <c r="D22" s="59">
        <f t="shared" si="0"/>
        <v>4159.25</v>
      </c>
      <c r="E22" s="27">
        <f t="shared" si="0"/>
        <v>627.5</v>
      </c>
      <c r="F22" s="59">
        <f>SUM(F5:F21)</f>
        <v>3531.75</v>
      </c>
      <c r="G22" s="27">
        <f>SUM(G5:G21)</f>
        <v>3691235</v>
      </c>
      <c r="H22" s="59"/>
      <c r="I22" s="59"/>
      <c r="J22" s="15"/>
    </row>
    <row r="23" spans="1:10" s="17" customFormat="1" x14ac:dyDescent="0.55000000000000004">
      <c r="B23" s="35"/>
    </row>
    <row r="24" spans="1:10" s="17" customFormat="1" x14ac:dyDescent="0.55000000000000004">
      <c r="B24" s="35"/>
      <c r="H24" s="17" t="s">
        <v>1</v>
      </c>
    </row>
    <row r="25" spans="1:10" s="17" customFormat="1" x14ac:dyDescent="0.55000000000000004">
      <c r="B25" s="35"/>
      <c r="H25" s="17" t="s">
        <v>2</v>
      </c>
    </row>
    <row r="26" spans="1:10" s="17" customFormat="1" x14ac:dyDescent="0.55000000000000004">
      <c r="B26" s="35"/>
      <c r="H26" s="17" t="s">
        <v>3</v>
      </c>
    </row>
    <row r="27" spans="1:10" s="17" customFormat="1" x14ac:dyDescent="0.55000000000000004">
      <c r="B27" s="35"/>
    </row>
    <row r="28" spans="1:10" s="17" customFormat="1" x14ac:dyDescent="0.55000000000000004">
      <c r="B28" s="35"/>
    </row>
  </sheetData>
  <mergeCells count="11">
    <mergeCell ref="H3:H4"/>
    <mergeCell ref="I3:I4"/>
    <mergeCell ref="J3:J4"/>
    <mergeCell ref="A1:J1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scale="9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J16"/>
  <sheetViews>
    <sheetView zoomScaleNormal="100" workbookViewId="0">
      <selection activeCell="M7" sqref="M7"/>
    </sheetView>
  </sheetViews>
  <sheetFormatPr defaultColWidth="9" defaultRowHeight="24" x14ac:dyDescent="0.55000000000000004"/>
  <cols>
    <col min="1" max="1" width="5.375" style="17" customWidth="1"/>
    <col min="2" max="2" width="12.375" style="80" customWidth="1"/>
    <col min="3" max="3" width="10.125" style="11" customWidth="1"/>
    <col min="4" max="4" width="9.75" style="11" customWidth="1"/>
    <col min="5" max="5" width="11.75" style="11" customWidth="1"/>
    <col min="6" max="6" width="12.375" style="11" customWidth="1"/>
    <col min="7" max="7" width="11" style="11" customWidth="1"/>
    <col min="8" max="8" width="11.25" style="11" customWidth="1"/>
    <col min="9" max="9" width="13.25" style="11" customWidth="1"/>
    <col min="10" max="10" width="21.125" style="11" customWidth="1"/>
    <col min="11" max="16384" width="9" style="11"/>
  </cols>
  <sheetData>
    <row r="1" spans="1:10" s="73" customFormat="1" x14ac:dyDescent="0.55000000000000004">
      <c r="A1" s="100" t="s">
        <v>106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ht="5.25" customHeight="1" x14ac:dyDescent="0.55000000000000004">
      <c r="A2" s="18"/>
      <c r="B2" s="79"/>
      <c r="C2" s="10"/>
      <c r="D2" s="10"/>
      <c r="F2" s="10"/>
      <c r="G2" s="10"/>
      <c r="H2" s="10"/>
      <c r="I2" s="10"/>
    </row>
    <row r="3" spans="1:10" s="16" customFormat="1" ht="28.5" customHeight="1" x14ac:dyDescent="0.2">
      <c r="A3" s="98" t="s">
        <v>0</v>
      </c>
      <c r="B3" s="96" t="s">
        <v>12</v>
      </c>
      <c r="C3" s="96" t="s">
        <v>8</v>
      </c>
      <c r="D3" s="95" t="s">
        <v>13</v>
      </c>
      <c r="E3" s="96" t="s">
        <v>80</v>
      </c>
      <c r="F3" s="95" t="s">
        <v>14</v>
      </c>
      <c r="G3" s="95" t="s">
        <v>84</v>
      </c>
      <c r="H3" s="95" t="s">
        <v>16</v>
      </c>
      <c r="I3" s="95" t="s">
        <v>17</v>
      </c>
      <c r="J3" s="98" t="s">
        <v>7</v>
      </c>
    </row>
    <row r="4" spans="1:10" s="16" customFormat="1" ht="30.75" customHeight="1" x14ac:dyDescent="0.2">
      <c r="A4" s="98"/>
      <c r="B4" s="97"/>
      <c r="C4" s="97"/>
      <c r="D4" s="95"/>
      <c r="E4" s="97"/>
      <c r="F4" s="95"/>
      <c r="G4" s="95"/>
      <c r="H4" s="95"/>
      <c r="I4" s="95"/>
      <c r="J4" s="98"/>
    </row>
    <row r="5" spans="1:10" s="12" customFormat="1" ht="21" customHeight="1" x14ac:dyDescent="0.55000000000000004">
      <c r="A5" s="13"/>
      <c r="B5" s="34" t="s">
        <v>55</v>
      </c>
      <c r="C5" s="39">
        <v>1</v>
      </c>
      <c r="D5" s="39">
        <v>30</v>
      </c>
      <c r="E5" s="39"/>
      <c r="F5" s="39">
        <v>30</v>
      </c>
      <c r="G5" s="39">
        <v>6000</v>
      </c>
      <c r="H5" s="38"/>
      <c r="I5" s="81"/>
      <c r="J5" s="60"/>
    </row>
    <row r="6" spans="1:10" s="12" customFormat="1" ht="21" customHeight="1" x14ac:dyDescent="0.55000000000000004">
      <c r="A6" s="13"/>
      <c r="B6" s="34" t="s">
        <v>75</v>
      </c>
      <c r="C6" s="39">
        <v>3</v>
      </c>
      <c r="D6" s="39">
        <v>3</v>
      </c>
      <c r="E6" s="39">
        <v>1</v>
      </c>
      <c r="F6" s="39">
        <v>2</v>
      </c>
      <c r="G6" s="39">
        <v>4800</v>
      </c>
      <c r="H6" s="38">
        <v>42339</v>
      </c>
      <c r="I6" s="81" t="s">
        <v>54</v>
      </c>
      <c r="J6" s="60"/>
    </row>
    <row r="7" spans="1:10" s="12" customFormat="1" ht="21" customHeight="1" x14ac:dyDescent="0.55000000000000004">
      <c r="A7" s="13"/>
      <c r="B7" s="34" t="s">
        <v>108</v>
      </c>
      <c r="C7" s="39">
        <v>4</v>
      </c>
      <c r="D7" s="39">
        <v>5</v>
      </c>
      <c r="E7" s="39"/>
      <c r="F7" s="39">
        <v>5</v>
      </c>
      <c r="G7" s="38">
        <v>3000</v>
      </c>
      <c r="H7" s="81" t="s">
        <v>102</v>
      </c>
      <c r="I7" s="60" t="s">
        <v>83</v>
      </c>
      <c r="J7" s="60"/>
    </row>
    <row r="8" spans="1:10" s="12" customFormat="1" ht="21" customHeight="1" x14ac:dyDescent="0.55000000000000004">
      <c r="A8" s="13"/>
      <c r="B8" s="34" t="s">
        <v>91</v>
      </c>
      <c r="C8" s="39">
        <v>1</v>
      </c>
      <c r="D8" s="39">
        <v>2</v>
      </c>
      <c r="E8" s="39">
        <v>2</v>
      </c>
      <c r="F8" s="74">
        <v>0</v>
      </c>
      <c r="G8" s="74">
        <v>0</v>
      </c>
      <c r="H8" s="74">
        <v>0</v>
      </c>
      <c r="I8" s="74">
        <v>0</v>
      </c>
      <c r="J8" s="60"/>
    </row>
    <row r="9" spans="1:10" s="12" customFormat="1" ht="21" customHeight="1" x14ac:dyDescent="0.55000000000000004">
      <c r="A9" s="13"/>
      <c r="B9" s="34" t="s">
        <v>64</v>
      </c>
      <c r="C9" s="39">
        <v>1</v>
      </c>
      <c r="D9" s="39">
        <v>1</v>
      </c>
      <c r="E9" s="39">
        <v>0</v>
      </c>
      <c r="F9" s="39">
        <v>1</v>
      </c>
      <c r="G9" s="38">
        <v>1200</v>
      </c>
      <c r="H9" s="81" t="s">
        <v>109</v>
      </c>
      <c r="I9" s="60" t="s">
        <v>23</v>
      </c>
      <c r="J9" s="15"/>
    </row>
    <row r="10" spans="1:10" s="17" customFormat="1" ht="21" customHeight="1" x14ac:dyDescent="0.55000000000000004">
      <c r="A10" s="15" t="s">
        <v>6</v>
      </c>
      <c r="B10" s="33"/>
      <c r="C10" s="27">
        <f>SUM(C5:C9)</f>
        <v>10</v>
      </c>
      <c r="D10" s="59">
        <f>SUM(D5:D9)</f>
        <v>41</v>
      </c>
      <c r="E10" s="59">
        <f>SUM(E5:E9)</f>
        <v>3</v>
      </c>
      <c r="F10" s="59">
        <f>SUM(F5:F9)</f>
        <v>38</v>
      </c>
      <c r="G10" s="27">
        <f>SUM(G5:G9)</f>
        <v>15000</v>
      </c>
      <c r="H10" s="59"/>
      <c r="I10" s="59"/>
      <c r="J10" s="15"/>
    </row>
    <row r="11" spans="1:10" s="17" customFormat="1" x14ac:dyDescent="0.55000000000000004">
      <c r="B11" s="35"/>
    </row>
    <row r="12" spans="1:10" s="17" customFormat="1" x14ac:dyDescent="0.55000000000000004">
      <c r="B12" s="35"/>
      <c r="H12" s="17" t="s">
        <v>1</v>
      </c>
    </row>
    <row r="13" spans="1:10" s="17" customFormat="1" x14ac:dyDescent="0.55000000000000004">
      <c r="B13" s="35"/>
      <c r="H13" s="17" t="s">
        <v>2</v>
      </c>
    </row>
    <row r="14" spans="1:10" s="17" customFormat="1" x14ac:dyDescent="0.55000000000000004">
      <c r="B14" s="35"/>
      <c r="H14" s="17" t="s">
        <v>3</v>
      </c>
    </row>
    <row r="15" spans="1:10" s="17" customFormat="1" x14ac:dyDescent="0.55000000000000004">
      <c r="B15" s="35"/>
    </row>
    <row r="16" spans="1:10" s="17" customFormat="1" x14ac:dyDescent="0.55000000000000004">
      <c r="B16" s="35"/>
    </row>
  </sheetData>
  <mergeCells count="11">
    <mergeCell ref="J3:J4"/>
    <mergeCell ref="A1:J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scale="9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"/>
  <sheetViews>
    <sheetView workbookViewId="0">
      <selection activeCell="G17" sqref="G17:G18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M16"/>
  <sheetViews>
    <sheetView workbookViewId="0">
      <selection activeCell="H19" sqref="H19"/>
    </sheetView>
  </sheetViews>
  <sheetFormatPr defaultColWidth="9" defaultRowHeight="24" x14ac:dyDescent="0.55000000000000004"/>
  <cols>
    <col min="1" max="1" width="5" style="17" customWidth="1"/>
    <col min="2" max="2" width="15.125" style="35" customWidth="1"/>
    <col min="3" max="3" width="12.375" style="17" customWidth="1"/>
    <col min="4" max="4" width="9.875" style="17" customWidth="1"/>
    <col min="5" max="5" width="9.75" style="17" customWidth="1"/>
    <col min="6" max="6" width="12.375" style="17" customWidth="1"/>
    <col min="7" max="7" width="14" style="42" customWidth="1"/>
    <col min="8" max="8" width="11.25" style="17" customWidth="1"/>
    <col min="9" max="9" width="14.375" style="17" customWidth="1"/>
    <col min="10" max="10" width="11.25" style="17" customWidth="1"/>
    <col min="11" max="11" width="14.375" style="17" customWidth="1"/>
    <col min="12" max="16384" width="9" style="17"/>
  </cols>
  <sheetData>
    <row r="1" spans="1:13" x14ac:dyDescent="0.55000000000000004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3" x14ac:dyDescent="0.55000000000000004">
      <c r="A2" s="100" t="s">
        <v>114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3" ht="5.25" customHeight="1" x14ac:dyDescent="0.55000000000000004">
      <c r="A3" s="18"/>
      <c r="B3" s="32"/>
      <c r="C3" s="18"/>
      <c r="D3" s="18"/>
      <c r="E3" s="18"/>
      <c r="F3" s="18"/>
      <c r="G3" s="40"/>
      <c r="H3" s="18"/>
      <c r="I3" s="18"/>
    </row>
    <row r="4" spans="1:13" s="16" customFormat="1" ht="28.5" customHeight="1" x14ac:dyDescent="0.2">
      <c r="A4" s="98" t="s">
        <v>0</v>
      </c>
      <c r="B4" s="101" t="s">
        <v>21</v>
      </c>
      <c r="C4" s="96" t="s">
        <v>12</v>
      </c>
      <c r="D4" s="96" t="s">
        <v>8</v>
      </c>
      <c r="E4" s="95" t="s">
        <v>13</v>
      </c>
      <c r="F4" s="95" t="s">
        <v>14</v>
      </c>
      <c r="G4" s="102" t="s">
        <v>15</v>
      </c>
      <c r="H4" s="95" t="s">
        <v>16</v>
      </c>
      <c r="I4" s="95" t="s">
        <v>17</v>
      </c>
      <c r="J4" s="96" t="s">
        <v>18</v>
      </c>
      <c r="K4" s="98" t="s">
        <v>7</v>
      </c>
    </row>
    <row r="5" spans="1:13" s="16" customFormat="1" ht="19.5" customHeight="1" x14ac:dyDescent="0.2">
      <c r="A5" s="98"/>
      <c r="B5" s="101"/>
      <c r="C5" s="97"/>
      <c r="D5" s="97"/>
      <c r="E5" s="95"/>
      <c r="F5" s="95"/>
      <c r="G5" s="102"/>
      <c r="H5" s="95"/>
      <c r="I5" s="95"/>
      <c r="J5" s="97"/>
      <c r="K5" s="98"/>
    </row>
    <row r="6" spans="1:13" ht="21" customHeight="1" x14ac:dyDescent="0.55000000000000004">
      <c r="A6" s="15"/>
      <c r="B6" s="34" t="s">
        <v>42</v>
      </c>
      <c r="C6" s="14" t="s">
        <v>65</v>
      </c>
      <c r="D6" s="14">
        <v>10</v>
      </c>
      <c r="E6" s="14">
        <v>38</v>
      </c>
      <c r="F6" s="14">
        <v>38</v>
      </c>
      <c r="G6" s="37">
        <v>20000</v>
      </c>
      <c r="H6" s="14">
        <v>1200</v>
      </c>
      <c r="I6" s="14" t="s">
        <v>26</v>
      </c>
      <c r="J6" s="14"/>
      <c r="K6" s="15"/>
      <c r="M6" s="17">
        <f>420*100/750</f>
        <v>56</v>
      </c>
    </row>
    <row r="7" spans="1:13" ht="21" customHeight="1" x14ac:dyDescent="0.55000000000000004">
      <c r="A7" s="15"/>
      <c r="B7" s="34"/>
      <c r="C7" s="14"/>
      <c r="D7" s="14"/>
      <c r="E7" s="14"/>
      <c r="F7" s="14"/>
      <c r="G7" s="37"/>
      <c r="H7" s="14"/>
      <c r="I7" s="14"/>
      <c r="J7" s="14"/>
      <c r="K7" s="15"/>
    </row>
    <row r="8" spans="1:13" ht="21" customHeight="1" x14ac:dyDescent="0.55000000000000004">
      <c r="A8" s="15"/>
      <c r="B8" s="34"/>
      <c r="C8" s="14"/>
      <c r="D8" s="14"/>
      <c r="E8" s="14"/>
      <c r="F8" s="14"/>
      <c r="G8" s="37"/>
      <c r="H8" s="14"/>
      <c r="I8" s="14"/>
      <c r="J8" s="14"/>
      <c r="K8" s="15"/>
    </row>
    <row r="9" spans="1:13" ht="21" customHeight="1" x14ac:dyDescent="0.55000000000000004">
      <c r="A9" s="15" t="s">
        <v>6</v>
      </c>
      <c r="B9" s="34"/>
      <c r="C9" s="14"/>
      <c r="D9" s="15">
        <f>SUM(D6:D8)</f>
        <v>10</v>
      </c>
      <c r="E9" s="15">
        <f>SUM(E6:E8)</f>
        <v>38</v>
      </c>
      <c r="F9" s="15">
        <f>SUM(F6:F8)</f>
        <v>38</v>
      </c>
      <c r="G9" s="37">
        <f>SUM(G6:G8)</f>
        <v>20000</v>
      </c>
      <c r="H9" s="15"/>
      <c r="I9" s="59">
        <f>SUM(I6:I8)</f>
        <v>0</v>
      </c>
      <c r="J9" s="15">
        <f>SUM(J6:J8)</f>
        <v>0</v>
      </c>
      <c r="K9" s="15"/>
    </row>
    <row r="10" spans="1:13" customFormat="1" ht="14.25" x14ac:dyDescent="0.2">
      <c r="A10" t="s">
        <v>135</v>
      </c>
    </row>
    <row r="11" spans="1:13" customFormat="1" ht="14.25" x14ac:dyDescent="0.2">
      <c r="B11" t="s">
        <v>11</v>
      </c>
    </row>
    <row r="12" spans="1:13" customFormat="1" ht="14.25" x14ac:dyDescent="0.2">
      <c r="C12" t="s">
        <v>112</v>
      </c>
    </row>
    <row r="13" spans="1:13" customFormat="1" ht="14.25" x14ac:dyDescent="0.2">
      <c r="C13" t="s">
        <v>20</v>
      </c>
      <c r="I13" t="s">
        <v>124</v>
      </c>
    </row>
    <row r="14" spans="1:13" customFormat="1" ht="14.25" x14ac:dyDescent="0.2">
      <c r="B14" t="s">
        <v>128</v>
      </c>
      <c r="I14" t="s">
        <v>125</v>
      </c>
    </row>
    <row r="15" spans="1:13" customFormat="1" ht="14.25" x14ac:dyDescent="0.2">
      <c r="I15" t="s">
        <v>126</v>
      </c>
    </row>
    <row r="16" spans="1:13" x14ac:dyDescent="0.55000000000000004">
      <c r="F16" s="77"/>
      <c r="G16" s="17"/>
    </row>
  </sheetData>
  <mergeCells count="13">
    <mergeCell ref="I4:I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000"/>
  </sheetPr>
  <dimension ref="A1:K20"/>
  <sheetViews>
    <sheetView workbookViewId="0">
      <selection sqref="A1:XFD2"/>
    </sheetView>
  </sheetViews>
  <sheetFormatPr defaultColWidth="9" defaultRowHeight="24" x14ac:dyDescent="0.2"/>
  <cols>
    <col min="1" max="1" width="5" style="43" customWidth="1"/>
    <col min="2" max="2" width="15.125" style="36" customWidth="1"/>
    <col min="3" max="3" width="12.375" style="43" customWidth="1"/>
    <col min="4" max="4" width="9.875" style="43" customWidth="1"/>
    <col min="5" max="5" width="10.125" style="43" customWidth="1"/>
    <col min="6" max="6" width="12.375" style="43" customWidth="1"/>
    <col min="7" max="7" width="12.125" style="54" customWidth="1"/>
    <col min="8" max="8" width="11.25" style="56" customWidth="1"/>
    <col min="9" max="9" width="14.375" style="43" customWidth="1"/>
    <col min="10" max="10" width="11.25" style="43" customWidth="1"/>
    <col min="11" max="11" width="14.375" style="43" customWidth="1"/>
    <col min="12" max="16384" width="9" style="43"/>
  </cols>
  <sheetData>
    <row r="1" spans="1:11" s="17" customFormat="1" x14ac:dyDescent="0.55000000000000004">
      <c r="A1" s="100" t="s">
        <v>110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s="17" customFormat="1" x14ac:dyDescent="0.55000000000000004">
      <c r="A2" s="100" t="s">
        <v>111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2">
      <c r="A3" s="44"/>
      <c r="B3" s="45"/>
      <c r="C3" s="44"/>
      <c r="D3" s="46"/>
      <c r="E3" s="44"/>
      <c r="F3" s="44"/>
      <c r="G3" s="47"/>
      <c r="H3" s="55"/>
      <c r="I3" s="44"/>
    </row>
    <row r="4" spans="1:11" s="16" customFormat="1" ht="28.5" customHeight="1" x14ac:dyDescent="0.2">
      <c r="A4" s="98" t="s">
        <v>0</v>
      </c>
      <c r="B4" s="98" t="s">
        <v>21</v>
      </c>
      <c r="C4" s="96" t="s">
        <v>12</v>
      </c>
      <c r="D4" s="96" t="s">
        <v>8</v>
      </c>
      <c r="E4" s="95" t="s">
        <v>85</v>
      </c>
      <c r="F4" s="95" t="s">
        <v>14</v>
      </c>
      <c r="G4" s="106" t="s">
        <v>84</v>
      </c>
      <c r="H4" s="107" t="s">
        <v>16</v>
      </c>
      <c r="I4" s="95" t="s">
        <v>17</v>
      </c>
      <c r="J4" s="96" t="s">
        <v>86</v>
      </c>
      <c r="K4" s="98" t="s">
        <v>7</v>
      </c>
    </row>
    <row r="5" spans="1:11" s="16" customFormat="1" ht="19.5" customHeight="1" x14ac:dyDescent="0.2">
      <c r="A5" s="98"/>
      <c r="B5" s="98"/>
      <c r="C5" s="97"/>
      <c r="D5" s="97"/>
      <c r="E5" s="95"/>
      <c r="F5" s="95"/>
      <c r="G5" s="106"/>
      <c r="H5" s="107"/>
      <c r="I5" s="95"/>
      <c r="J5" s="97"/>
      <c r="K5" s="98"/>
    </row>
    <row r="6" spans="1:11" s="24" customFormat="1" ht="21" customHeight="1" x14ac:dyDescent="0.2">
      <c r="A6" s="13">
        <v>1</v>
      </c>
      <c r="B6" s="29" t="s">
        <v>42</v>
      </c>
      <c r="C6" s="25" t="s">
        <v>43</v>
      </c>
      <c r="D6" s="48">
        <v>3991</v>
      </c>
      <c r="E6" s="25">
        <v>10048.75</v>
      </c>
      <c r="F6" s="41">
        <f>E6-G6</f>
        <v>5904.75</v>
      </c>
      <c r="G6" s="25">
        <v>4144</v>
      </c>
      <c r="H6" s="25">
        <v>19</v>
      </c>
      <c r="I6" s="25" t="s">
        <v>44</v>
      </c>
      <c r="J6" s="41">
        <v>516.75</v>
      </c>
      <c r="K6" s="48"/>
    </row>
    <row r="7" spans="1:11" s="16" customFormat="1" ht="21" customHeight="1" x14ac:dyDescent="0.2">
      <c r="A7" s="13">
        <v>2</v>
      </c>
      <c r="B7" s="33" t="s">
        <v>45</v>
      </c>
      <c r="C7" s="25" t="s">
        <v>43</v>
      </c>
      <c r="D7" s="49">
        <f>1008+231+580+213+109</f>
        <v>2141</v>
      </c>
      <c r="E7" s="57">
        <f>448+3598+8161+1247+18816</f>
        <v>32270</v>
      </c>
      <c r="F7" s="57">
        <f>10090+465+4100+3124+148</f>
        <v>17927</v>
      </c>
      <c r="G7" s="57">
        <f>636+13433+17630+2000+80000</f>
        <v>113699</v>
      </c>
      <c r="H7" s="25">
        <v>23</v>
      </c>
      <c r="I7" s="50" t="s">
        <v>46</v>
      </c>
      <c r="J7" s="57">
        <f>8726+782+4060+474+300</f>
        <v>14342</v>
      </c>
      <c r="K7" s="51"/>
    </row>
    <row r="8" spans="1:11" s="24" customFormat="1" ht="21" customHeight="1" x14ac:dyDescent="0.2">
      <c r="A8" s="13">
        <v>3</v>
      </c>
      <c r="B8" s="29" t="s">
        <v>51</v>
      </c>
      <c r="C8" s="25" t="s">
        <v>43</v>
      </c>
      <c r="D8" s="48">
        <f>969+333+218+204+735+254</f>
        <v>2713</v>
      </c>
      <c r="E8" s="41">
        <f>2254+9536+1570+1624+3191+12874</f>
        <v>31049</v>
      </c>
      <c r="F8" s="41">
        <f>12874+3191+1624+1570+9536+2254</f>
        <v>31049</v>
      </c>
      <c r="G8" s="41">
        <f>3218500+797750+406000+392500+2384000+563500</f>
        <v>7762250</v>
      </c>
      <c r="H8" s="25">
        <v>25</v>
      </c>
      <c r="I8" s="25" t="s">
        <v>52</v>
      </c>
      <c r="J8" s="41">
        <v>0</v>
      </c>
      <c r="K8" s="25"/>
    </row>
    <row r="9" spans="1:11" s="56" customFormat="1" ht="21" customHeight="1" x14ac:dyDescent="0.2">
      <c r="A9" s="13">
        <v>4</v>
      </c>
      <c r="B9" s="29" t="s">
        <v>68</v>
      </c>
      <c r="C9" s="25" t="s">
        <v>43</v>
      </c>
      <c r="D9" s="48">
        <v>3055</v>
      </c>
      <c r="E9" s="41">
        <v>40733</v>
      </c>
      <c r="F9" s="41">
        <v>37050</v>
      </c>
      <c r="G9" s="41">
        <v>2499000</v>
      </c>
      <c r="H9" s="25">
        <v>26</v>
      </c>
      <c r="I9" s="25" t="s">
        <v>46</v>
      </c>
      <c r="J9" s="41">
        <v>4497</v>
      </c>
      <c r="K9" s="48"/>
    </row>
    <row r="10" spans="1:11" ht="21" customHeight="1" x14ac:dyDescent="0.2">
      <c r="A10" s="13">
        <v>5</v>
      </c>
      <c r="B10" s="33" t="s">
        <v>74</v>
      </c>
      <c r="C10" s="25" t="s">
        <v>43</v>
      </c>
      <c r="D10" s="49">
        <f>215+20+37+146+143+144+12+143</f>
        <v>860</v>
      </c>
      <c r="E10" s="57">
        <f>1810+134+1671+2470+2390+433+173+4032</f>
        <v>13113</v>
      </c>
      <c r="F10" s="57">
        <f>2582+56+221+1510+1940+988+66+1101+54</f>
        <v>8518</v>
      </c>
      <c r="G10" s="57">
        <f>464760+10080+39780+271800+349200+177840+11880+198180+97920</f>
        <v>1621440</v>
      </c>
      <c r="H10" s="41" t="s">
        <v>76</v>
      </c>
      <c r="I10" s="25" t="s">
        <v>77</v>
      </c>
      <c r="J10" s="57">
        <f>1450+117+212+880+530+683+68+709</f>
        <v>4649</v>
      </c>
      <c r="K10" s="51"/>
    </row>
    <row r="11" spans="1:11" s="61" customFormat="1" ht="21" customHeight="1" x14ac:dyDescent="0.2">
      <c r="A11" s="13">
        <v>6</v>
      </c>
      <c r="B11" s="29" t="s">
        <v>81</v>
      </c>
      <c r="C11" s="25" t="s">
        <v>43</v>
      </c>
      <c r="D11" s="48">
        <f>6+4+5+12</f>
        <v>27</v>
      </c>
      <c r="E11" s="41">
        <f>1+40+21+72</f>
        <v>134</v>
      </c>
      <c r="F11" s="41">
        <f>25+3+30</f>
        <v>58</v>
      </c>
      <c r="G11" s="41">
        <f>2500+1200+3000</f>
        <v>6700</v>
      </c>
      <c r="H11" s="41">
        <v>38</v>
      </c>
      <c r="I11" s="25" t="s">
        <v>82</v>
      </c>
      <c r="J11" s="41">
        <f>1+15+18+42</f>
        <v>76</v>
      </c>
      <c r="K11" s="41"/>
    </row>
    <row r="12" spans="1:11" ht="21" customHeight="1" x14ac:dyDescent="0.2">
      <c r="A12" s="13">
        <v>7</v>
      </c>
      <c r="B12" s="29" t="s">
        <v>88</v>
      </c>
      <c r="C12" s="25" t="s">
        <v>43</v>
      </c>
      <c r="D12" s="48">
        <v>235</v>
      </c>
      <c r="E12" s="41">
        <v>2077</v>
      </c>
      <c r="F12" s="41">
        <v>933</v>
      </c>
      <c r="G12" s="41">
        <v>185830</v>
      </c>
      <c r="H12" s="41">
        <v>20</v>
      </c>
      <c r="I12" s="25" t="s">
        <v>82</v>
      </c>
      <c r="J12" s="41">
        <v>1144</v>
      </c>
      <c r="K12" s="41"/>
    </row>
    <row r="13" spans="1:11" ht="21" customHeight="1" x14ac:dyDescent="0.2">
      <c r="A13" s="13">
        <v>8</v>
      </c>
      <c r="B13" s="33" t="s">
        <v>89</v>
      </c>
      <c r="C13" s="25" t="s">
        <v>43</v>
      </c>
      <c r="D13" s="52">
        <f>60+28</f>
        <v>88</v>
      </c>
      <c r="E13" s="13">
        <f>799+248</f>
        <v>1047</v>
      </c>
      <c r="F13" s="13">
        <f>542+180</f>
        <v>722</v>
      </c>
      <c r="G13" s="53">
        <f>134600+43100</f>
        <v>177700</v>
      </c>
      <c r="H13" s="25">
        <v>40</v>
      </c>
      <c r="I13" s="25" t="s">
        <v>82</v>
      </c>
      <c r="J13" s="13">
        <f>205+65</f>
        <v>270</v>
      </c>
      <c r="K13" s="52"/>
    </row>
    <row r="14" spans="1:11" ht="21" customHeight="1" x14ac:dyDescent="0.2">
      <c r="A14" s="103" t="s">
        <v>6</v>
      </c>
      <c r="B14" s="104"/>
      <c r="C14" s="105"/>
      <c r="D14" s="58">
        <f>SUM(D6:D13)</f>
        <v>13110</v>
      </c>
      <c r="E14" s="58">
        <f t="shared" ref="E14:G14" si="0">SUM(E6:E13)</f>
        <v>130471.75</v>
      </c>
      <c r="F14" s="58">
        <f t="shared" si="0"/>
        <v>102161.75</v>
      </c>
      <c r="G14" s="58">
        <f t="shared" si="0"/>
        <v>12370763</v>
      </c>
      <c r="H14" s="48">
        <f t="shared" ref="H14:J14" si="1">SUM(H6:H13)</f>
        <v>191</v>
      </c>
      <c r="I14" s="52"/>
      <c r="J14" s="52">
        <f t="shared" si="1"/>
        <v>25494.75</v>
      </c>
      <c r="K14" s="52"/>
    </row>
    <row r="15" spans="1:11" x14ac:dyDescent="0.2">
      <c r="A15" s="43" t="s">
        <v>10</v>
      </c>
      <c r="D15" s="43" t="s">
        <v>79</v>
      </c>
    </row>
    <row r="16" spans="1:11" x14ac:dyDescent="0.2">
      <c r="B16" s="36" t="s">
        <v>11</v>
      </c>
    </row>
    <row r="17" spans="3:9" x14ac:dyDescent="0.2">
      <c r="C17" s="43" t="s">
        <v>19</v>
      </c>
    </row>
    <row r="18" spans="3:9" x14ac:dyDescent="0.2">
      <c r="C18" s="43" t="s">
        <v>20</v>
      </c>
      <c r="I18" s="43" t="s">
        <v>1</v>
      </c>
    </row>
    <row r="19" spans="3:9" x14ac:dyDescent="0.2">
      <c r="I19" s="43" t="s">
        <v>2</v>
      </c>
    </row>
    <row r="20" spans="3:9" x14ac:dyDescent="0.2">
      <c r="I20" s="43" t="s">
        <v>3</v>
      </c>
    </row>
  </sheetData>
  <mergeCells count="14">
    <mergeCell ref="A14:C14"/>
    <mergeCell ref="I4:I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J13"/>
  <sheetViews>
    <sheetView workbookViewId="0">
      <selection activeCell="J16" sqref="J16"/>
    </sheetView>
  </sheetViews>
  <sheetFormatPr defaultColWidth="9" defaultRowHeight="20.25" customHeight="1" x14ac:dyDescent="0.55000000000000004"/>
  <cols>
    <col min="1" max="1" width="5" style="65" customWidth="1"/>
    <col min="2" max="2" width="15.125" style="35" customWidth="1"/>
    <col min="3" max="3" width="12.375" style="65" customWidth="1"/>
    <col min="4" max="4" width="12.375" style="31" customWidth="1"/>
    <col min="5" max="5" width="9.75" style="31" customWidth="1"/>
    <col min="6" max="6" width="12.375" style="31" customWidth="1"/>
    <col min="7" max="7" width="13.375" style="31" customWidth="1"/>
    <col min="8" max="8" width="13.75" style="31" customWidth="1"/>
    <col min="9" max="9" width="13.25" style="42" customWidth="1"/>
    <col min="10" max="10" width="14.625" style="31" customWidth="1"/>
    <col min="11" max="11" width="0.125" style="35" customWidth="1"/>
    <col min="12" max="16384" width="9" style="35"/>
  </cols>
  <sheetData>
    <row r="1" spans="1:10" s="17" customFormat="1" ht="24" x14ac:dyDescent="0.55000000000000004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0" s="17" customFormat="1" ht="24" x14ac:dyDescent="0.55000000000000004">
      <c r="A2" s="100" t="s">
        <v>113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0" s="70" customFormat="1" ht="20.25" customHeight="1" x14ac:dyDescent="0.2">
      <c r="A3" s="113" t="s">
        <v>0</v>
      </c>
      <c r="B3" s="113" t="s">
        <v>21</v>
      </c>
      <c r="C3" s="114" t="s">
        <v>12</v>
      </c>
      <c r="D3" s="111" t="s">
        <v>8</v>
      </c>
      <c r="E3" s="116" t="s">
        <v>13</v>
      </c>
      <c r="F3" s="116" t="s">
        <v>14</v>
      </c>
      <c r="G3" s="116" t="s">
        <v>15</v>
      </c>
      <c r="H3" s="116" t="s">
        <v>16</v>
      </c>
      <c r="I3" s="111" t="s">
        <v>17</v>
      </c>
      <c r="J3" s="111" t="s">
        <v>80</v>
      </c>
    </row>
    <row r="4" spans="1:10" s="70" customFormat="1" ht="23.25" customHeight="1" x14ac:dyDescent="0.2">
      <c r="A4" s="113"/>
      <c r="B4" s="113"/>
      <c r="C4" s="115"/>
      <c r="D4" s="112"/>
      <c r="E4" s="116"/>
      <c r="F4" s="116"/>
      <c r="G4" s="116"/>
      <c r="H4" s="116"/>
      <c r="I4" s="112"/>
      <c r="J4" s="112"/>
    </row>
    <row r="5" spans="1:10" ht="20.25" customHeight="1" x14ac:dyDescent="0.55000000000000004">
      <c r="A5" s="14">
        <v>1</v>
      </c>
      <c r="B5" s="121" t="s">
        <v>42</v>
      </c>
      <c r="C5" s="122" t="s">
        <v>25</v>
      </c>
      <c r="D5" s="30">
        <v>16</v>
      </c>
      <c r="E5" s="30">
        <v>149</v>
      </c>
      <c r="F5" s="30">
        <v>149</v>
      </c>
      <c r="G5" s="30">
        <v>1200</v>
      </c>
      <c r="H5" s="64">
        <v>4.5</v>
      </c>
      <c r="I5" s="123" t="s">
        <v>27</v>
      </c>
      <c r="J5" s="30">
        <v>0</v>
      </c>
    </row>
    <row r="6" spans="1:10" s="69" customFormat="1" ht="20.25" customHeight="1" x14ac:dyDescent="0.55000000000000004">
      <c r="A6" s="108" t="s">
        <v>6</v>
      </c>
      <c r="B6" s="109"/>
      <c r="C6" s="110"/>
      <c r="D6" s="68">
        <f>SUM(D5:D5)</f>
        <v>16</v>
      </c>
      <c r="E6" s="68">
        <f>SUM(E5:E5)</f>
        <v>149</v>
      </c>
      <c r="F6" s="68">
        <f>SUM(F5:F5)</f>
        <v>149</v>
      </c>
      <c r="G6" s="68">
        <f>SUM(G5:G5)</f>
        <v>1200</v>
      </c>
      <c r="H6" s="68"/>
      <c r="I6" s="71">
        <f>SUM(I5:I5)</f>
        <v>0</v>
      </c>
      <c r="J6" s="68">
        <f>SUM(J5:J5)</f>
        <v>0</v>
      </c>
    </row>
    <row r="7" spans="1:10" customFormat="1" ht="14.25" x14ac:dyDescent="0.2">
      <c r="A7" t="s">
        <v>135</v>
      </c>
    </row>
    <row r="8" spans="1:10" customFormat="1" ht="14.25" x14ac:dyDescent="0.2">
      <c r="B8" t="s">
        <v>11</v>
      </c>
    </row>
    <row r="9" spans="1:10" customFormat="1" ht="14.25" x14ac:dyDescent="0.2">
      <c r="C9" t="s">
        <v>112</v>
      </c>
    </row>
    <row r="10" spans="1:10" customFormat="1" ht="14.25" x14ac:dyDescent="0.2">
      <c r="C10" t="s">
        <v>20</v>
      </c>
      <c r="I10" t="s">
        <v>124</v>
      </c>
    </row>
    <row r="11" spans="1:10" customFormat="1" ht="14.25" x14ac:dyDescent="0.2">
      <c r="B11" t="s">
        <v>127</v>
      </c>
      <c r="I11" t="s">
        <v>125</v>
      </c>
    </row>
    <row r="12" spans="1:10" customFormat="1" ht="14.25" x14ac:dyDescent="0.2">
      <c r="I12" t="s">
        <v>126</v>
      </c>
    </row>
    <row r="13" spans="1:10" s="17" customFormat="1" ht="24" x14ac:dyDescent="0.55000000000000004">
      <c r="B13" s="35"/>
      <c r="F13" s="77"/>
    </row>
  </sheetData>
  <mergeCells count="13">
    <mergeCell ref="A6:C6"/>
    <mergeCell ref="A1:J1"/>
    <mergeCell ref="A2:J2"/>
    <mergeCell ref="I3:I4"/>
    <mergeCell ref="J3:J4"/>
    <mergeCell ref="A3:A4"/>
    <mergeCell ref="B3:B4"/>
    <mergeCell ref="C3:C4"/>
    <mergeCell ref="D3:D4"/>
    <mergeCell ref="E3:E4"/>
    <mergeCell ref="F3:F4"/>
    <mergeCell ref="G3:G4"/>
    <mergeCell ref="H3:H4"/>
  </mergeCells>
  <pageMargins left="1.02" right="0.28000000000000003" top="0.35" bottom="0.23" header="0.31496062992125984" footer="0.16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K14"/>
  <sheetViews>
    <sheetView workbookViewId="0">
      <selection activeCell="I15" sqref="I15"/>
    </sheetView>
  </sheetViews>
  <sheetFormatPr defaultColWidth="9" defaultRowHeight="24" x14ac:dyDescent="0.55000000000000004"/>
  <cols>
    <col min="1" max="1" width="5" style="17" customWidth="1"/>
    <col min="2" max="2" width="15.125" style="35" customWidth="1"/>
    <col min="3" max="3" width="12.375" style="35" customWidth="1"/>
    <col min="4" max="4" width="7.75" style="63" customWidth="1"/>
    <col min="5" max="5" width="9.75" style="63" customWidth="1"/>
    <col min="6" max="6" width="12.375" style="63" customWidth="1"/>
    <col min="7" max="7" width="12.75" style="42" customWidth="1"/>
    <col min="8" max="8" width="11.25" style="63" customWidth="1"/>
    <col min="9" max="9" width="14.375" style="65" customWidth="1"/>
    <col min="10" max="10" width="11.25" style="63" customWidth="1"/>
    <col min="11" max="11" width="14.375" style="17" customWidth="1"/>
    <col min="12" max="16384" width="9" style="17"/>
  </cols>
  <sheetData>
    <row r="1" spans="1:11" x14ac:dyDescent="0.55000000000000004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x14ac:dyDescent="0.55000000000000004">
      <c r="A2" s="100" t="s">
        <v>129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55000000000000004">
      <c r="A3" s="18"/>
      <c r="B3" s="32"/>
      <c r="C3" s="32"/>
      <c r="D3" s="62"/>
      <c r="E3" s="62"/>
      <c r="F3" s="62"/>
      <c r="G3" s="40"/>
      <c r="H3" s="62"/>
      <c r="I3" s="18"/>
    </row>
    <row r="4" spans="1:11" s="65" customFormat="1" ht="28.5" customHeight="1" x14ac:dyDescent="0.55000000000000004">
      <c r="A4" s="124" t="s">
        <v>0</v>
      </c>
      <c r="B4" s="124" t="s">
        <v>21</v>
      </c>
      <c r="C4" s="125" t="s">
        <v>12</v>
      </c>
      <c r="D4" s="125" t="s">
        <v>90</v>
      </c>
      <c r="E4" s="126" t="s">
        <v>13</v>
      </c>
      <c r="F4" s="126" t="s">
        <v>14</v>
      </c>
      <c r="G4" s="127" t="s">
        <v>15</v>
      </c>
      <c r="H4" s="126" t="s">
        <v>16</v>
      </c>
      <c r="I4" s="126" t="s">
        <v>17</v>
      </c>
      <c r="J4" s="125" t="s">
        <v>80</v>
      </c>
      <c r="K4" s="124" t="s">
        <v>7</v>
      </c>
    </row>
    <row r="5" spans="1:11" s="65" customFormat="1" ht="19.5" customHeight="1" x14ac:dyDescent="0.55000000000000004">
      <c r="A5" s="124"/>
      <c r="B5" s="124"/>
      <c r="C5" s="128"/>
      <c r="D5" s="128"/>
      <c r="E5" s="126"/>
      <c r="F5" s="126"/>
      <c r="G5" s="127"/>
      <c r="H5" s="126"/>
      <c r="I5" s="126"/>
      <c r="J5" s="128"/>
      <c r="K5" s="124"/>
    </row>
    <row r="6" spans="1:11" s="16" customFormat="1" ht="21" customHeight="1" x14ac:dyDescent="0.5">
      <c r="A6" s="129">
        <v>1</v>
      </c>
      <c r="B6" s="130" t="s">
        <v>42</v>
      </c>
      <c r="C6" s="121" t="s">
        <v>41</v>
      </c>
      <c r="D6" s="131">
        <v>4</v>
      </c>
      <c r="E6" s="131">
        <v>9</v>
      </c>
      <c r="F6" s="131">
        <v>9</v>
      </c>
      <c r="G6" s="132">
        <v>3000</v>
      </c>
      <c r="H6" s="131">
        <v>35</v>
      </c>
      <c r="I6" s="133" t="s">
        <v>26</v>
      </c>
      <c r="J6" s="131">
        <v>0</v>
      </c>
      <c r="K6" s="134"/>
    </row>
    <row r="7" spans="1:11" ht="21" customHeight="1" x14ac:dyDescent="0.55000000000000004">
      <c r="A7" s="134" t="s">
        <v>6</v>
      </c>
      <c r="B7" s="121"/>
      <c r="C7" s="121"/>
      <c r="D7" s="131">
        <f>SUM(D6:D6)</f>
        <v>4</v>
      </c>
      <c r="E7" s="131">
        <f>SUM(E6:E6)</f>
        <v>9</v>
      </c>
      <c r="F7" s="131">
        <f>SUM(F6:F6)</f>
        <v>9</v>
      </c>
      <c r="G7" s="132">
        <f>SUM(G6:G6)</f>
        <v>3000</v>
      </c>
      <c r="H7" s="131">
        <f>SUM(H6:H6)</f>
        <v>35</v>
      </c>
      <c r="I7" s="133"/>
      <c r="J7" s="131">
        <f>SUM(J6:J6)</f>
        <v>0</v>
      </c>
      <c r="K7" s="134"/>
    </row>
    <row r="8" spans="1:11" customFormat="1" ht="18" x14ac:dyDescent="0.25">
      <c r="A8" s="135" t="s">
        <v>135</v>
      </c>
      <c r="B8" s="135"/>
      <c r="C8" s="135"/>
      <c r="D8" s="135"/>
      <c r="E8" s="135"/>
      <c r="F8" s="135"/>
      <c r="G8" s="135"/>
      <c r="H8" s="135"/>
      <c r="I8" s="135"/>
      <c r="J8" s="135"/>
      <c r="K8" s="135"/>
    </row>
    <row r="9" spans="1:11" customFormat="1" ht="18" x14ac:dyDescent="0.25">
      <c r="A9" s="135"/>
      <c r="B9" s="135" t="s">
        <v>11</v>
      </c>
      <c r="C9" s="135"/>
      <c r="D9" s="135"/>
      <c r="E9" s="135"/>
      <c r="F9" s="135"/>
      <c r="G9" s="135"/>
      <c r="H9" s="135"/>
      <c r="I9" s="135"/>
      <c r="J9" s="135"/>
      <c r="K9" s="135"/>
    </row>
    <row r="10" spans="1:11" customFormat="1" ht="18" x14ac:dyDescent="0.25">
      <c r="A10" s="135"/>
      <c r="B10" s="135"/>
      <c r="C10" s="135" t="s">
        <v>112</v>
      </c>
      <c r="D10" s="135"/>
      <c r="E10" s="135"/>
      <c r="F10" s="135"/>
      <c r="G10" s="135"/>
      <c r="H10" s="135"/>
      <c r="I10" s="135"/>
      <c r="J10" s="135"/>
      <c r="K10" s="135"/>
    </row>
    <row r="11" spans="1:11" customFormat="1" ht="18" x14ac:dyDescent="0.25">
      <c r="A11" s="135"/>
      <c r="B11" s="135"/>
      <c r="C11" s="135" t="s">
        <v>20</v>
      </c>
      <c r="D11" s="135"/>
      <c r="E11" s="135"/>
      <c r="F11" s="135"/>
      <c r="G11" s="135"/>
      <c r="H11" s="135"/>
      <c r="I11" s="135" t="s">
        <v>124</v>
      </c>
      <c r="J11" s="135"/>
      <c r="K11" s="135"/>
    </row>
    <row r="12" spans="1:11" customFormat="1" ht="18" x14ac:dyDescent="0.25">
      <c r="A12" s="135"/>
      <c r="B12" s="135" t="s">
        <v>127</v>
      </c>
      <c r="C12" s="135"/>
      <c r="D12" s="135"/>
      <c r="E12" s="135"/>
      <c r="F12" s="135"/>
      <c r="G12" s="135"/>
      <c r="H12" s="135"/>
      <c r="I12" s="135" t="s">
        <v>125</v>
      </c>
      <c r="J12" s="135"/>
      <c r="K12" s="135"/>
    </row>
    <row r="13" spans="1:11" customFormat="1" ht="18" x14ac:dyDescent="0.25">
      <c r="A13" s="135"/>
      <c r="B13" s="135"/>
      <c r="C13" s="135"/>
      <c r="D13" s="135"/>
      <c r="E13" s="135"/>
      <c r="F13" s="135"/>
      <c r="G13" s="135"/>
      <c r="H13" s="135"/>
      <c r="I13" s="135" t="s">
        <v>126</v>
      </c>
      <c r="J13" s="135"/>
      <c r="K13" s="135"/>
    </row>
    <row r="14" spans="1:11" x14ac:dyDescent="0.55000000000000004">
      <c r="C14" s="17"/>
      <c r="D14" s="17"/>
      <c r="E14" s="17"/>
      <c r="F14" s="77"/>
      <c r="G14" s="17"/>
      <c r="H14" s="17"/>
      <c r="I14" s="17"/>
      <c r="J14" s="17"/>
    </row>
  </sheetData>
  <mergeCells count="13"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</mergeCells>
  <pageMargins left="0.70866141732283472" right="0.34" top="0.74803149606299213" bottom="0.5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K14"/>
  <sheetViews>
    <sheetView workbookViewId="0">
      <selection activeCell="E13" sqref="E13"/>
    </sheetView>
  </sheetViews>
  <sheetFormatPr defaultColWidth="9" defaultRowHeight="24" x14ac:dyDescent="0.55000000000000004"/>
  <cols>
    <col min="1" max="1" width="5" style="17" customWidth="1"/>
    <col min="2" max="2" width="15.125" style="35" customWidth="1"/>
    <col min="3" max="3" width="11.25" style="17" customWidth="1"/>
    <col min="4" max="4" width="9.875" style="17" customWidth="1"/>
    <col min="5" max="5" width="9" style="17" customWidth="1"/>
    <col min="6" max="6" width="12.125" style="22" customWidth="1"/>
    <col min="7" max="7" width="11.875" style="22" customWidth="1"/>
    <col min="8" max="8" width="9.625" style="67" customWidth="1"/>
    <col min="9" max="9" width="11.25" style="17" customWidth="1"/>
    <col min="10" max="10" width="13.25" style="17" customWidth="1"/>
    <col min="11" max="11" width="11.5" style="17" customWidth="1"/>
    <col min="12" max="16384" width="9" style="17"/>
  </cols>
  <sheetData>
    <row r="1" spans="1:11" x14ac:dyDescent="0.55000000000000004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x14ac:dyDescent="0.55000000000000004">
      <c r="A2" s="100" t="s">
        <v>114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55000000000000004">
      <c r="A3" s="18"/>
      <c r="B3" s="32"/>
      <c r="C3" s="18"/>
      <c r="D3" s="18"/>
      <c r="E3" s="18"/>
      <c r="G3" s="23"/>
      <c r="H3" s="66"/>
      <c r="I3" s="18"/>
      <c r="J3" s="18"/>
    </row>
    <row r="4" spans="1:11" s="16" customFormat="1" ht="28.5" customHeight="1" x14ac:dyDescent="0.2">
      <c r="A4" s="136" t="s">
        <v>0</v>
      </c>
      <c r="B4" s="137" t="s">
        <v>21</v>
      </c>
      <c r="C4" s="138" t="s">
        <v>12</v>
      </c>
      <c r="D4" s="138" t="s">
        <v>8</v>
      </c>
      <c r="E4" s="139" t="s">
        <v>13</v>
      </c>
      <c r="F4" s="140" t="s">
        <v>18</v>
      </c>
      <c r="G4" s="141" t="s">
        <v>14</v>
      </c>
      <c r="H4" s="142" t="s">
        <v>15</v>
      </c>
      <c r="I4" s="139" t="s">
        <v>16</v>
      </c>
      <c r="J4" s="139" t="s">
        <v>17</v>
      </c>
      <c r="K4" s="136" t="s">
        <v>7</v>
      </c>
    </row>
    <row r="5" spans="1:11" s="16" customFormat="1" ht="33.75" customHeight="1" x14ac:dyDescent="0.2">
      <c r="A5" s="136"/>
      <c r="B5" s="137"/>
      <c r="C5" s="143"/>
      <c r="D5" s="143"/>
      <c r="E5" s="139"/>
      <c r="F5" s="144"/>
      <c r="G5" s="141"/>
      <c r="H5" s="145"/>
      <c r="I5" s="139"/>
      <c r="J5" s="139"/>
      <c r="K5" s="136"/>
    </row>
    <row r="6" spans="1:11" ht="21" customHeight="1" x14ac:dyDescent="0.55000000000000004">
      <c r="A6" s="146">
        <v>1</v>
      </c>
      <c r="B6" s="147" t="s">
        <v>42</v>
      </c>
      <c r="C6" s="122" t="s">
        <v>34</v>
      </c>
      <c r="D6" s="122">
        <v>10</v>
      </c>
      <c r="E6" s="122">
        <v>7</v>
      </c>
      <c r="F6" s="123">
        <v>2</v>
      </c>
      <c r="G6" s="148">
        <v>5</v>
      </c>
      <c r="H6" s="149">
        <v>1800</v>
      </c>
      <c r="I6" s="122">
        <v>25</v>
      </c>
      <c r="J6" s="150" t="s">
        <v>136</v>
      </c>
      <c r="K6" s="151"/>
    </row>
    <row r="7" spans="1:11" s="73" customFormat="1" ht="21" customHeight="1" x14ac:dyDescent="0.55000000000000004">
      <c r="A7" s="152" t="s">
        <v>6</v>
      </c>
      <c r="B7" s="153"/>
      <c r="C7" s="122" t="s">
        <v>34</v>
      </c>
      <c r="D7" s="154">
        <f>SUM(D6:D6)</f>
        <v>10</v>
      </c>
      <c r="E7" s="154">
        <f>SUM(E6:E6)</f>
        <v>7</v>
      </c>
      <c r="F7" s="154">
        <f>SUM(F6:F6)</f>
        <v>2</v>
      </c>
      <c r="G7" s="154">
        <f>SUM(G6:G6)</f>
        <v>5</v>
      </c>
      <c r="H7" s="155">
        <f>SUM(H6:H6)</f>
        <v>1800</v>
      </c>
      <c r="I7" s="156">
        <v>25</v>
      </c>
      <c r="J7" s="150" t="s">
        <v>136</v>
      </c>
      <c r="K7" s="154"/>
    </row>
    <row r="8" spans="1:11" customFormat="1" ht="14.25" x14ac:dyDescent="0.2">
      <c r="A8" t="s">
        <v>137</v>
      </c>
    </row>
    <row r="9" spans="1:11" customFormat="1" ht="14.25" x14ac:dyDescent="0.2">
      <c r="B9" t="s">
        <v>11</v>
      </c>
    </row>
    <row r="10" spans="1:11" customFormat="1" ht="14.25" x14ac:dyDescent="0.2">
      <c r="C10" t="s">
        <v>112</v>
      </c>
    </row>
    <row r="11" spans="1:11" customFormat="1" ht="14.25" x14ac:dyDescent="0.2">
      <c r="C11" t="s">
        <v>20</v>
      </c>
      <c r="I11" t="s">
        <v>124</v>
      </c>
    </row>
    <row r="12" spans="1:11" customFormat="1" ht="14.25" x14ac:dyDescent="0.2">
      <c r="B12" t="s">
        <v>128</v>
      </c>
      <c r="I12" t="s">
        <v>125</v>
      </c>
    </row>
    <row r="13" spans="1:11" customFormat="1" ht="14.25" x14ac:dyDescent="0.2">
      <c r="I13" t="s">
        <v>126</v>
      </c>
    </row>
    <row r="14" spans="1:11" x14ac:dyDescent="0.55000000000000004">
      <c r="F14" s="77"/>
      <c r="G14" s="17"/>
      <c r="H14" s="17"/>
    </row>
  </sheetData>
  <mergeCells count="13"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70866141732283472" right="0.24" top="0.64" bottom="0.3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K14"/>
  <sheetViews>
    <sheetView workbookViewId="0">
      <selection activeCell="G17" sqref="G17"/>
    </sheetView>
  </sheetViews>
  <sheetFormatPr defaultColWidth="9" defaultRowHeight="24" x14ac:dyDescent="0.55000000000000004"/>
  <cols>
    <col min="1" max="1" width="5" style="17" customWidth="1"/>
    <col min="2" max="2" width="13.125" style="35" customWidth="1"/>
    <col min="3" max="3" width="18" style="17" customWidth="1"/>
    <col min="4" max="4" width="9.875" style="22" customWidth="1"/>
    <col min="5" max="5" width="9.75" style="22" customWidth="1"/>
    <col min="6" max="6" width="11.375" style="22" customWidth="1"/>
    <col min="7" max="7" width="12.125" style="22" customWidth="1"/>
    <col min="8" max="8" width="11.25" style="22" customWidth="1"/>
    <col min="9" max="9" width="14.375" style="65" customWidth="1"/>
    <col min="10" max="10" width="11.25" style="17" customWidth="1"/>
    <col min="11" max="11" width="13.625" style="17" customWidth="1"/>
    <col min="12" max="16384" width="9" style="17"/>
  </cols>
  <sheetData>
    <row r="1" spans="1:11" x14ac:dyDescent="0.55000000000000004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ht="21.75" customHeight="1" x14ac:dyDescent="0.55000000000000004">
      <c r="A2" s="100" t="s">
        <v>114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hidden="1" customHeight="1" x14ac:dyDescent="0.55000000000000004">
      <c r="A3" s="18"/>
      <c r="B3" s="32"/>
      <c r="C3" s="18"/>
      <c r="D3" s="23"/>
      <c r="E3" s="23"/>
      <c r="F3" s="23"/>
      <c r="G3" s="23"/>
      <c r="H3" s="23"/>
      <c r="I3" s="18"/>
    </row>
    <row r="4" spans="1:11" s="16" customFormat="1" ht="28.5" customHeight="1" x14ac:dyDescent="0.2">
      <c r="A4" s="136" t="s">
        <v>0</v>
      </c>
      <c r="B4" s="137" t="s">
        <v>21</v>
      </c>
      <c r="C4" s="138" t="s">
        <v>12</v>
      </c>
      <c r="D4" s="140" t="s">
        <v>8</v>
      </c>
      <c r="E4" s="141" t="s">
        <v>13</v>
      </c>
      <c r="F4" s="141" t="s">
        <v>14</v>
      </c>
      <c r="G4" s="141" t="s">
        <v>15</v>
      </c>
      <c r="H4" s="141" t="s">
        <v>16</v>
      </c>
      <c r="I4" s="139" t="s">
        <v>17</v>
      </c>
      <c r="J4" s="138" t="s">
        <v>18</v>
      </c>
      <c r="K4" s="136" t="s">
        <v>7</v>
      </c>
    </row>
    <row r="5" spans="1:11" s="16" customFormat="1" ht="44.25" customHeight="1" x14ac:dyDescent="0.2">
      <c r="A5" s="136"/>
      <c r="B5" s="137"/>
      <c r="C5" s="143"/>
      <c r="D5" s="144"/>
      <c r="E5" s="141"/>
      <c r="F5" s="141"/>
      <c r="G5" s="141"/>
      <c r="H5" s="141"/>
      <c r="I5" s="139"/>
      <c r="J5" s="143"/>
      <c r="K5" s="136"/>
    </row>
    <row r="6" spans="1:11" s="173" customFormat="1" ht="21" customHeight="1" x14ac:dyDescent="0.45">
      <c r="A6" s="146">
        <v>1</v>
      </c>
      <c r="B6" s="171" t="s">
        <v>42</v>
      </c>
      <c r="C6" s="146" t="s">
        <v>29</v>
      </c>
      <c r="D6" s="123">
        <v>8</v>
      </c>
      <c r="E6" s="123">
        <v>18</v>
      </c>
      <c r="F6" s="123">
        <v>18</v>
      </c>
      <c r="G6" s="123">
        <v>1200</v>
      </c>
      <c r="H6" s="123">
        <v>28</v>
      </c>
      <c r="I6" s="172" t="s">
        <v>138</v>
      </c>
      <c r="J6" s="150">
        <v>18</v>
      </c>
      <c r="K6" s="151"/>
    </row>
    <row r="7" spans="1:11" s="73" customFormat="1" ht="21" customHeight="1" x14ac:dyDescent="0.55000000000000004">
      <c r="A7" s="165" t="s">
        <v>6</v>
      </c>
      <c r="B7" s="166"/>
      <c r="C7" s="167"/>
      <c r="D7" s="168">
        <f>SUM(D6:D6)</f>
        <v>8</v>
      </c>
      <c r="E7" s="168">
        <f>SUM(E6:E6)</f>
        <v>18</v>
      </c>
      <c r="F7" s="168">
        <f>SUM(F6:F6)</f>
        <v>18</v>
      </c>
      <c r="G7" s="168">
        <f>SUM(G6:G6)</f>
        <v>1200</v>
      </c>
      <c r="H7" s="168"/>
      <c r="I7" s="169"/>
      <c r="J7" s="170">
        <f>SUM(J6:J6)</f>
        <v>18</v>
      </c>
      <c r="K7" s="170"/>
    </row>
    <row r="8" spans="1:11" customFormat="1" ht="14.25" x14ac:dyDescent="0.2">
      <c r="A8" t="s">
        <v>135</v>
      </c>
    </row>
    <row r="9" spans="1:11" customFormat="1" ht="14.25" x14ac:dyDescent="0.2">
      <c r="B9" t="s">
        <v>11</v>
      </c>
    </row>
    <row r="10" spans="1:11" customFormat="1" ht="14.25" x14ac:dyDescent="0.2">
      <c r="C10" t="s">
        <v>112</v>
      </c>
    </row>
    <row r="11" spans="1:11" customFormat="1" ht="14.25" x14ac:dyDescent="0.2">
      <c r="C11" t="s">
        <v>20</v>
      </c>
      <c r="I11" t="s">
        <v>124</v>
      </c>
    </row>
    <row r="12" spans="1:11" customFormat="1" ht="14.25" x14ac:dyDescent="0.2">
      <c r="B12" t="s">
        <v>127</v>
      </c>
      <c r="I12" t="s">
        <v>125</v>
      </c>
    </row>
    <row r="13" spans="1:11" customFormat="1" ht="14.25" x14ac:dyDescent="0.2">
      <c r="I13" t="s">
        <v>126</v>
      </c>
    </row>
    <row r="14" spans="1:11" x14ac:dyDescent="0.55000000000000004">
      <c r="D14" s="17"/>
      <c r="E14" s="17"/>
      <c r="F14" s="77"/>
      <c r="G14" s="17"/>
      <c r="H14" s="17"/>
      <c r="I14" s="17"/>
    </row>
  </sheetData>
  <mergeCells count="14">
    <mergeCell ref="A7:C7"/>
    <mergeCell ref="I4:I5"/>
    <mergeCell ref="J4:J5"/>
    <mergeCell ref="K4:K5"/>
    <mergeCell ref="A1:J1"/>
    <mergeCell ref="A2:J2"/>
    <mergeCell ref="A4:A5"/>
    <mergeCell ref="B4:B5"/>
    <mergeCell ref="C4:C5"/>
    <mergeCell ref="D4:D5"/>
    <mergeCell ref="E4:E5"/>
    <mergeCell ref="F4:F5"/>
    <mergeCell ref="G4:G5"/>
    <mergeCell ref="H4:H5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K14"/>
  <sheetViews>
    <sheetView workbookViewId="0">
      <selection activeCell="H17" sqref="H17"/>
    </sheetView>
  </sheetViews>
  <sheetFormatPr defaultColWidth="9" defaultRowHeight="24" x14ac:dyDescent="0.55000000000000004"/>
  <cols>
    <col min="1" max="1" width="5" style="17" customWidth="1"/>
    <col min="2" max="2" width="15.125" style="35" customWidth="1"/>
    <col min="3" max="3" width="12.375" style="63" customWidth="1"/>
    <col min="4" max="4" width="9.875" style="17" customWidth="1"/>
    <col min="5" max="5" width="9.75" style="17" customWidth="1"/>
    <col min="6" max="6" width="11.25" style="17" customWidth="1"/>
    <col min="7" max="7" width="12.375" style="17" customWidth="1"/>
    <col min="8" max="8" width="13.25" style="22" customWidth="1"/>
    <col min="9" max="9" width="11.25" style="17" customWidth="1"/>
    <col min="10" max="10" width="14.375" style="63" customWidth="1"/>
    <col min="11" max="16384" width="9" style="17"/>
  </cols>
  <sheetData>
    <row r="1" spans="1:11" x14ac:dyDescent="0.55000000000000004">
      <c r="A1" s="100" t="s">
        <v>134</v>
      </c>
      <c r="B1" s="100"/>
      <c r="C1" s="100"/>
      <c r="D1" s="100"/>
      <c r="E1" s="100"/>
      <c r="F1" s="100"/>
      <c r="G1" s="100"/>
      <c r="H1" s="100"/>
      <c r="I1" s="100"/>
      <c r="J1" s="100"/>
    </row>
    <row r="2" spans="1:11" x14ac:dyDescent="0.55000000000000004">
      <c r="A2" s="100" t="s">
        <v>114</v>
      </c>
      <c r="B2" s="100"/>
      <c r="C2" s="100"/>
      <c r="D2" s="100"/>
      <c r="E2" s="100"/>
      <c r="F2" s="100"/>
      <c r="G2" s="100"/>
      <c r="H2" s="100"/>
      <c r="I2" s="100"/>
      <c r="J2" s="100"/>
    </row>
    <row r="3" spans="1:11" ht="5.25" customHeight="1" x14ac:dyDescent="0.55000000000000004">
      <c r="A3" s="18"/>
      <c r="B3" s="32"/>
      <c r="C3" s="62"/>
      <c r="D3" s="18"/>
      <c r="E3" s="18"/>
      <c r="G3" s="18"/>
      <c r="H3" s="23"/>
      <c r="I3" s="18"/>
      <c r="J3" s="62"/>
    </row>
    <row r="4" spans="1:11" s="177" customFormat="1" ht="28.5" customHeight="1" x14ac:dyDescent="0.2">
      <c r="A4" s="157" t="s">
        <v>0</v>
      </c>
      <c r="B4" s="158" t="s">
        <v>21</v>
      </c>
      <c r="C4" s="174" t="s">
        <v>12</v>
      </c>
      <c r="D4" s="159" t="s">
        <v>8</v>
      </c>
      <c r="E4" s="162" t="s">
        <v>13</v>
      </c>
      <c r="F4" s="159" t="s">
        <v>80</v>
      </c>
      <c r="G4" s="162" t="s">
        <v>14</v>
      </c>
      <c r="H4" s="161" t="s">
        <v>15</v>
      </c>
      <c r="I4" s="162" t="s">
        <v>16</v>
      </c>
      <c r="J4" s="175" t="s">
        <v>17</v>
      </c>
      <c r="K4" s="176" t="s">
        <v>7</v>
      </c>
    </row>
    <row r="5" spans="1:11" s="177" customFormat="1" ht="34.5" customHeight="1" x14ac:dyDescent="0.2">
      <c r="A5" s="157"/>
      <c r="B5" s="158"/>
      <c r="C5" s="178"/>
      <c r="D5" s="163"/>
      <c r="E5" s="162"/>
      <c r="F5" s="163"/>
      <c r="G5" s="162"/>
      <c r="H5" s="161"/>
      <c r="I5" s="162"/>
      <c r="J5" s="175"/>
      <c r="K5" s="176"/>
    </row>
    <row r="6" spans="1:11" s="177" customFormat="1" ht="21" customHeight="1" x14ac:dyDescent="0.5">
      <c r="A6" s="129">
        <v>1</v>
      </c>
      <c r="B6" s="130" t="s">
        <v>42</v>
      </c>
      <c r="C6" s="131" t="s">
        <v>28</v>
      </c>
      <c r="D6" s="131">
        <v>11</v>
      </c>
      <c r="E6" s="131">
        <v>9</v>
      </c>
      <c r="F6" s="133" t="s">
        <v>32</v>
      </c>
      <c r="G6" s="131">
        <v>9</v>
      </c>
      <c r="H6" s="179">
        <v>1500</v>
      </c>
      <c r="I6" s="133">
        <v>8</v>
      </c>
      <c r="J6" s="131" t="s">
        <v>30</v>
      </c>
      <c r="K6" s="121"/>
    </row>
    <row r="7" spans="1:11" s="182" customFormat="1" ht="21" customHeight="1" x14ac:dyDescent="0.5">
      <c r="A7" s="129" t="s">
        <v>6</v>
      </c>
      <c r="B7" s="121"/>
      <c r="C7" s="131" t="s">
        <v>28</v>
      </c>
      <c r="D7" s="134">
        <f>SUM(D6:D6)</f>
        <v>11</v>
      </c>
      <c r="E7" s="134">
        <f>SUM(E6:E6)</f>
        <v>9</v>
      </c>
      <c r="F7" s="134">
        <f>SUM(F6:F6)</f>
        <v>0</v>
      </c>
      <c r="G7" s="134">
        <f>SUM(G6:G6)</f>
        <v>9</v>
      </c>
      <c r="H7" s="180">
        <f>SUM(H6:H6)</f>
        <v>1500</v>
      </c>
      <c r="I7" s="181"/>
      <c r="J7" s="131"/>
      <c r="K7" s="121"/>
    </row>
    <row r="8" spans="1:11" s="135" customFormat="1" ht="18" x14ac:dyDescent="0.25">
      <c r="A8" s="135" t="s">
        <v>135</v>
      </c>
    </row>
    <row r="9" spans="1:11" s="135" customFormat="1" ht="18" x14ac:dyDescent="0.25">
      <c r="B9" s="135" t="s">
        <v>11</v>
      </c>
    </row>
    <row r="10" spans="1:11" s="135" customFormat="1" ht="18" x14ac:dyDescent="0.25">
      <c r="C10" s="135" t="s">
        <v>112</v>
      </c>
    </row>
    <row r="11" spans="1:11" s="135" customFormat="1" ht="18" x14ac:dyDescent="0.25">
      <c r="C11" s="135" t="s">
        <v>20</v>
      </c>
      <c r="I11" s="135" t="s">
        <v>124</v>
      </c>
    </row>
    <row r="12" spans="1:11" s="135" customFormat="1" ht="18" x14ac:dyDescent="0.25">
      <c r="B12" s="135" t="s">
        <v>127</v>
      </c>
      <c r="I12" s="135" t="s">
        <v>125</v>
      </c>
    </row>
    <row r="13" spans="1:11" s="135" customFormat="1" ht="18" x14ac:dyDescent="0.25">
      <c r="I13" s="135" t="s">
        <v>126</v>
      </c>
    </row>
    <row r="14" spans="1:11" x14ac:dyDescent="0.55000000000000004">
      <c r="C14" s="17"/>
      <c r="F14" s="77"/>
      <c r="H14" s="17"/>
      <c r="J14" s="17"/>
    </row>
  </sheetData>
  <mergeCells count="13">
    <mergeCell ref="K4:K5"/>
    <mergeCell ref="J4:J5"/>
    <mergeCell ref="A1:J1"/>
    <mergeCell ref="A2:J2"/>
    <mergeCell ref="A4:A5"/>
    <mergeCell ref="B4:B5"/>
    <mergeCell ref="C4:C5"/>
    <mergeCell ref="D4:D5"/>
    <mergeCell ref="E4:E5"/>
    <mergeCell ref="G4:G5"/>
    <mergeCell ref="H4:H5"/>
    <mergeCell ref="I4:I5"/>
    <mergeCell ref="F4:F5"/>
  </mergeCells>
  <pageMargins left="0.70866141732283472" right="0.38" top="0.74803149606299213" bottom="0.2800000000000000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25</vt:i4>
      </vt:variant>
      <vt:variant>
        <vt:lpstr>ช่วงที่มีชื่อ</vt:lpstr>
      </vt:variant>
      <vt:variant>
        <vt:i4>2</vt:i4>
      </vt:variant>
    </vt:vector>
  </HeadingPairs>
  <TitlesOfParts>
    <vt:vector size="27" baseType="lpstr">
      <vt:lpstr>อำเภอ</vt:lpstr>
      <vt:lpstr>มันสำปะหลัง</vt:lpstr>
      <vt:lpstr>ยูคาลิปตัส</vt:lpstr>
      <vt:lpstr>ยางพารา</vt:lpstr>
      <vt:lpstr>ปาล์มน้ำมัน</vt:lpstr>
      <vt:lpstr>ไผ่เลี้ยง</vt:lpstr>
      <vt:lpstr>มะนาว</vt:lpstr>
      <vt:lpstr>มะม่วงหิมพานต์</vt:lpstr>
      <vt:lpstr>มะม่วง</vt:lpstr>
      <vt:lpstr>ลำไย</vt:lpstr>
      <vt:lpstr>ชุมพู</vt:lpstr>
      <vt:lpstr>น้อยหน่า</vt:lpstr>
      <vt:lpstr>ทุเรียน</vt:lpstr>
      <vt:lpstr>ฝรั่ง</vt:lpstr>
      <vt:lpstr>กล้วยน้ำหว้า</vt:lpstr>
      <vt:lpstr>มะพร้าว</vt:lpstr>
      <vt:lpstr>มะละกอ</vt:lpstr>
      <vt:lpstr>สักทอง</vt:lpstr>
      <vt:lpstr>ตะกู</vt:lpstr>
      <vt:lpstr>พุทรา</vt:lpstr>
      <vt:lpstr>สวนผสม</vt:lpstr>
      <vt:lpstr>กล้วยหอมทอง</vt:lpstr>
      <vt:lpstr>สรุปไม้ผล</vt:lpstr>
      <vt:lpstr>สรุปไม้ผลอื่นๆ</vt:lpstr>
      <vt:lpstr>Sheet1</vt:lpstr>
      <vt:lpstr>อำเภอ!_Hlk190165166</vt:lpstr>
      <vt:lpstr>อำเภอ!_Hlk190165329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Lenovo</cp:lastModifiedBy>
  <cp:lastPrinted>2022-04-29T07:27:42Z</cp:lastPrinted>
  <dcterms:created xsi:type="dcterms:W3CDTF">2016-06-09T03:25:17Z</dcterms:created>
  <dcterms:modified xsi:type="dcterms:W3CDTF">2025-03-11T03:54:27Z</dcterms:modified>
</cp:coreProperties>
</file>